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katie\OneDrive\Documents\Winter 2020\Accounting\"/>
    </mc:Choice>
  </mc:AlternateContent>
  <xr:revisionPtr revIDLastSave="0" documentId="13_ncr:1_{3627A864-88D4-4813-89A8-B547E579D670}" xr6:coauthVersionLast="44" xr6:coauthVersionMax="45" xr10:uidLastSave="{00000000-0000-0000-0000-000000000000}"/>
  <bookViews>
    <workbookView xWindow="-90" yWindow="-90" windowWidth="19380" windowHeight="10380" xr2:uid="{CA986D4E-854C-4F70-AB21-C42503194CB5}"/>
  </bookViews>
  <sheets>
    <sheet name="Cover Page" sheetId="13" r:id="rId1"/>
    <sheet name="Data" sheetId="4" r:id="rId2"/>
    <sheet name="1" sheetId="9" r:id="rId3"/>
    <sheet name="2" sheetId="1" r:id="rId4"/>
    <sheet name="3" sheetId="11" r:id="rId5"/>
    <sheet name="4" sheetId="5" r:id="rId6"/>
    <sheet name="5" sheetId="2" r:id="rId7"/>
    <sheet name="6" sheetId="12" r:id="rId8"/>
    <sheet name="7" sheetId="6" r:id="rId9"/>
    <sheet name="8" sheetId="7" r:id="rId10"/>
    <sheet name="9" sheetId="8" r:id="rId11"/>
    <sheet name="10" sheetId="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11" l="1"/>
  <c r="E19" i="12"/>
  <c r="B10" i="12"/>
  <c r="B20" i="12" s="1"/>
  <c r="E8" i="12"/>
  <c r="E9" i="12" s="1"/>
  <c r="E10" i="12" s="1"/>
  <c r="E20" i="12" l="1"/>
  <c r="B22" i="12" s="1"/>
  <c r="B19" i="12"/>
  <c r="E11" i="11"/>
  <c r="E24" i="5"/>
  <c r="E4" i="2"/>
  <c r="E26" i="5"/>
  <c r="B26" i="5"/>
  <c r="P8" i="3" l="1"/>
  <c r="P9" i="3"/>
  <c r="P10" i="3"/>
  <c r="P11" i="3"/>
  <c r="P12" i="3"/>
  <c r="P13" i="3"/>
  <c r="P14" i="3"/>
  <c r="P15" i="3"/>
  <c r="P16" i="3"/>
  <c r="P17" i="3"/>
  <c r="P7" i="3"/>
  <c r="O9" i="3"/>
  <c r="O10" i="3"/>
  <c r="O11" i="3"/>
  <c r="O12" i="3"/>
  <c r="O13" i="3"/>
  <c r="O14" i="3"/>
  <c r="O15" i="3"/>
  <c r="O16" i="3"/>
  <c r="O17" i="3"/>
  <c r="O8" i="3"/>
  <c r="J29" i="6" l="1"/>
  <c r="D29" i="6"/>
  <c r="E19" i="6"/>
  <c r="B14" i="6"/>
  <c r="B17" i="6" s="1"/>
  <c r="E11" i="6"/>
  <c r="E12" i="6" s="1"/>
  <c r="B10" i="6"/>
  <c r="E34" i="6" l="1"/>
  <c r="B34" i="6"/>
  <c r="B8" i="11"/>
  <c r="E27" i="9"/>
  <c r="I7" i="1"/>
  <c r="I4" i="1"/>
  <c r="E7" i="11"/>
  <c r="E6" i="11"/>
  <c r="E5" i="11"/>
  <c r="E4" i="11"/>
  <c r="E4" i="1"/>
  <c r="B26" i="9"/>
  <c r="E8" i="1" l="1"/>
  <c r="B3" i="3"/>
  <c r="B30" i="9" l="1"/>
  <c r="F20" i="8" l="1"/>
  <c r="B15" i="8"/>
  <c r="B18" i="8" s="1"/>
  <c r="F12" i="8"/>
  <c r="F13" i="8" s="1"/>
  <c r="B11" i="8"/>
  <c r="C11" i="8" s="1"/>
  <c r="C10" i="8"/>
  <c r="C9" i="8"/>
  <c r="B34" i="7"/>
  <c r="B26" i="7"/>
  <c r="B27" i="7" s="1"/>
  <c r="B14" i="7"/>
  <c r="B17" i="7" s="1"/>
  <c r="E7" i="7" s="1"/>
  <c r="B10" i="7"/>
  <c r="B16" i="5"/>
  <c r="E12" i="5"/>
  <c r="E15" i="5" s="1"/>
  <c r="B23" i="5" s="1"/>
  <c r="B9" i="5"/>
  <c r="E8" i="5"/>
  <c r="F7" i="5"/>
  <c r="F6" i="5"/>
  <c r="F8" i="5" l="1"/>
  <c r="B24" i="5"/>
  <c r="E12" i="7"/>
  <c r="B21" i="8"/>
  <c r="F23" i="8"/>
  <c r="E22" i="7"/>
  <c r="E27" i="7"/>
  <c r="E23" i="5"/>
  <c r="N8" i="3" l="1"/>
  <c r="E17" i="3"/>
  <c r="H17" i="3"/>
  <c r="E11" i="3"/>
  <c r="E8" i="3"/>
  <c r="H8" i="3"/>
  <c r="N17" i="3"/>
  <c r="N16" i="3" l="1"/>
  <c r="N15" i="3"/>
  <c r="N14" i="3"/>
  <c r="N13" i="3"/>
  <c r="N12" i="3"/>
  <c r="N11" i="3"/>
  <c r="N10" i="3"/>
  <c r="N9" i="3"/>
  <c r="N7" i="3"/>
  <c r="H9" i="3"/>
  <c r="H10" i="3"/>
  <c r="H11" i="3"/>
  <c r="H12" i="3"/>
  <c r="H13" i="3"/>
  <c r="H14" i="3"/>
  <c r="H15" i="3"/>
  <c r="H16" i="3"/>
  <c r="H7" i="3"/>
  <c r="E9" i="3"/>
  <c r="E10" i="3"/>
  <c r="E12" i="3"/>
  <c r="E13" i="3"/>
  <c r="E14" i="3"/>
  <c r="E15" i="3"/>
  <c r="E16" i="3"/>
  <c r="E7" i="3"/>
  <c r="B7" i="2"/>
  <c r="B8" i="2" s="1"/>
  <c r="I4" i="2" l="1"/>
  <c r="I7" i="2"/>
  <c r="E8" i="2"/>
</calcChain>
</file>

<file path=xl/sharedStrings.xml><?xml version="1.0" encoding="utf-8"?>
<sst xmlns="http://schemas.openxmlformats.org/spreadsheetml/2006/main" count="384" uniqueCount="165">
  <si>
    <t>B/E $ Sales = fc/cm ratio</t>
  </si>
  <si>
    <t>B/E Unit Sales = fc/unit cm</t>
  </si>
  <si>
    <t>Per Pair</t>
  </si>
  <si>
    <t>Unit variable data:</t>
  </si>
  <si>
    <t>Selling price</t>
  </si>
  <si>
    <t>Cost of pants</t>
  </si>
  <si>
    <t>Sales commissions</t>
  </si>
  <si>
    <t>Total variable costs</t>
  </si>
  <si>
    <t>Annual fixed costs:</t>
  </si>
  <si>
    <t>Rent</t>
  </si>
  <si>
    <t>Salaries</t>
  </si>
  <si>
    <t>Advertising</t>
  </si>
  <si>
    <t>Other fixed costs</t>
  </si>
  <si>
    <t>Total fixed costs</t>
  </si>
  <si>
    <t>Cost $</t>
  </si>
  <si>
    <t>Volume</t>
  </si>
  <si>
    <t>Sales Revenue</t>
  </si>
  <si>
    <t>Total Expense</t>
  </si>
  <si>
    <t>Total Fixed Expenses</t>
  </si>
  <si>
    <t>Graph</t>
  </si>
  <si>
    <t>Cost</t>
  </si>
  <si>
    <t>Total Costs</t>
  </si>
  <si>
    <t>Total Revenue</t>
  </si>
  <si>
    <t>Fixed Costs</t>
  </si>
  <si>
    <t>Selling Price</t>
  </si>
  <si>
    <t>Question #4:</t>
  </si>
  <si>
    <t>Question #5:</t>
  </si>
  <si>
    <t>Question #2:</t>
  </si>
  <si>
    <t>per unit</t>
  </si>
  <si>
    <t>Question #10:</t>
  </si>
  <si>
    <t>Original Data:</t>
  </si>
  <si>
    <t>Commission</t>
  </si>
  <si>
    <t>Revised Data:</t>
  </si>
  <si>
    <t>Fixed Salary</t>
  </si>
  <si>
    <t>per pair</t>
  </si>
  <si>
    <t>unit variable data:</t>
  </si>
  <si>
    <t>per pair:</t>
  </si>
  <si>
    <t>selling price</t>
  </si>
  <si>
    <t>cost of pants</t>
  </si>
  <si>
    <t>Variable costs</t>
  </si>
  <si>
    <t>sales commissions</t>
  </si>
  <si>
    <t>Contribution margin</t>
  </si>
  <si>
    <t>total variable costs</t>
  </si>
  <si>
    <t>annual fixed costs:</t>
  </si>
  <si>
    <t>rent</t>
  </si>
  <si>
    <t xml:space="preserve">salaries </t>
  </si>
  <si>
    <t>salaries</t>
  </si>
  <si>
    <t xml:space="preserve">advertising </t>
  </si>
  <si>
    <t xml:space="preserve">other fixed costs </t>
  </si>
  <si>
    <t>other fixed costs</t>
  </si>
  <si>
    <t>total fixed costs</t>
  </si>
  <si>
    <t>Part A:</t>
  </si>
  <si>
    <t>Part B:</t>
  </si>
  <si>
    <t>units sold breakeven point =</t>
  </si>
  <si>
    <t xml:space="preserve">revenue breakeven = </t>
  </si>
  <si>
    <t>fixed expenses / unit CM</t>
  </si>
  <si>
    <t>fixed expenses / CM ratio</t>
  </si>
  <si>
    <t xml:space="preserve">fixed expenses </t>
  </si>
  <si>
    <t>fixed expenses</t>
  </si>
  <si>
    <t>unit CM</t>
  </si>
  <si>
    <t>unit breakeven =</t>
  </si>
  <si>
    <t xml:space="preserve">Question #7: </t>
  </si>
  <si>
    <t>Data:</t>
  </si>
  <si>
    <t>unit sales = (FC + profit) / unit CM</t>
  </si>
  <si>
    <t>A. Fixed Salary</t>
  </si>
  <si>
    <t>B. Lower Salary and Commission</t>
  </si>
  <si>
    <t>profit = (unit sales * unit CM) - FC</t>
  </si>
  <si>
    <t>profit = (unit CM * quantity) - FC</t>
  </si>
  <si>
    <t>contribution margin</t>
  </si>
  <si>
    <t xml:space="preserve">profit A = </t>
  </si>
  <si>
    <t>(unit sales * $30.50) - $661,000</t>
  </si>
  <si>
    <t xml:space="preserve">profit B = </t>
  </si>
  <si>
    <t>(unit sales * $26.00) - $620,000</t>
  </si>
  <si>
    <t>(unit sales * 30.5) - 661,000</t>
  </si>
  <si>
    <t xml:space="preserve"> = </t>
  </si>
  <si>
    <t>(unit sales * 26) - 620,000</t>
  </si>
  <si>
    <t>30.5x - 661,000</t>
  </si>
  <si>
    <t>26x - 620,000</t>
  </si>
  <si>
    <t>30.5x - 26x</t>
  </si>
  <si>
    <t>-620,000 + 661,000</t>
  </si>
  <si>
    <t>4.5x</t>
  </si>
  <si>
    <t>x</t>
  </si>
  <si>
    <t>units</t>
  </si>
  <si>
    <t>Profit:</t>
  </si>
  <si>
    <t>A. profit from units</t>
  </si>
  <si>
    <t>B. profit from units</t>
  </si>
  <si>
    <t>Question #8:</t>
  </si>
  <si>
    <t>#7 Data:</t>
  </si>
  <si>
    <t>Solution:</t>
  </si>
  <si>
    <t xml:space="preserve">profit = </t>
  </si>
  <si>
    <t>(unit CM * Q) - FC</t>
  </si>
  <si>
    <t>Question #9:</t>
  </si>
  <si>
    <t xml:space="preserve">target profit = </t>
  </si>
  <si>
    <t>unit sales to profit</t>
  </si>
  <si>
    <t xml:space="preserve"> = (FC + profit) / unit CM</t>
  </si>
  <si>
    <t>Break-Even in Dollar($) Sales</t>
  </si>
  <si>
    <t>Break-Even in Unit Sales</t>
  </si>
  <si>
    <t>Question #1:</t>
  </si>
  <si>
    <t>Part C:</t>
  </si>
  <si>
    <t>Yoga Pants Price &amp; Costs</t>
  </si>
  <si>
    <t>Estimated Total MOH for the year</t>
  </si>
  <si>
    <t xml:space="preserve">Price Per Pair </t>
  </si>
  <si>
    <t xml:space="preserve">Estimated Total Direct Labor Hours for the year </t>
  </si>
  <si>
    <t>Unit Cost</t>
  </si>
  <si>
    <t>Predetermined Overhead Rate</t>
  </si>
  <si>
    <t>per LH</t>
  </si>
  <si>
    <t xml:space="preserve">Direct Materials </t>
  </si>
  <si>
    <t>Direct Labor</t>
  </si>
  <si>
    <t>MOH</t>
  </si>
  <si>
    <t>Question #3:</t>
  </si>
  <si>
    <t>Per Unit</t>
  </si>
  <si>
    <t>Break Down of 55,000 Unit Sales</t>
  </si>
  <si>
    <t xml:space="preserve">Units Sold </t>
  </si>
  <si>
    <t>CM Ratio</t>
  </si>
  <si>
    <t xml:space="preserve">Direct Cost of Pants </t>
  </si>
  <si>
    <t>Total Direct Cost</t>
  </si>
  <si>
    <t xml:space="preserve">Sales Commission </t>
  </si>
  <si>
    <t xml:space="preserve">Total Sales Commision </t>
  </si>
  <si>
    <t xml:space="preserve">Total Cost </t>
  </si>
  <si>
    <t xml:space="preserve">Total Man &amp; Selling Cost </t>
  </si>
  <si>
    <t>CM</t>
  </si>
  <si>
    <t>Profit</t>
  </si>
  <si>
    <t>Question #6:</t>
  </si>
  <si>
    <t>23847 units</t>
  </si>
  <si>
    <t>Katie OConnor, Lydia Bartalo, and Gabe Lopez</t>
  </si>
  <si>
    <t>Dr. Dworkis</t>
  </si>
  <si>
    <t>Rounded B/E Unit Sales =</t>
  </si>
  <si>
    <t>CM ratio = (selling price per unit - variable cost per unit) / selling price per unit</t>
  </si>
  <si>
    <t>CM ratio =</t>
  </si>
  <si>
    <t>Contribution Margin per Unit = selling price per unit - varibale cost per unit</t>
  </si>
  <si>
    <t>Unit CM =</t>
  </si>
  <si>
    <t>Direct Cost</t>
  </si>
  <si>
    <t>Indirect Cost</t>
  </si>
  <si>
    <t>Variable Cost</t>
  </si>
  <si>
    <t>Fixed Cost</t>
  </si>
  <si>
    <t>Cost Classification:</t>
  </si>
  <si>
    <t>Cost Behavior:</t>
  </si>
  <si>
    <t>ACTG 2300 - Section 5</t>
  </si>
  <si>
    <t>UNTIL BREAKEVEN</t>
  </si>
  <si>
    <t>AFTER BREAKEVEN</t>
  </si>
  <si>
    <t>BE in units =</t>
  </si>
  <si>
    <t>remaining units</t>
  </si>
  <si>
    <t>profit =</t>
  </si>
  <si>
    <t>TOTAL profit</t>
  </si>
  <si>
    <t>Solve for Units: Profit</t>
  </si>
  <si>
    <t>Solve for Units: Cost</t>
  </si>
  <si>
    <t>cost = (variable cost * unit sales) + fixed costs</t>
  </si>
  <si>
    <t xml:space="preserve">cost A = </t>
  </si>
  <si>
    <t>(unit sales * $29.50) + $661,000</t>
  </si>
  <si>
    <t xml:space="preserve">cost B = </t>
  </si>
  <si>
    <t>(unit sales * $34.00) + $620,000</t>
  </si>
  <si>
    <t>(unit sales * 29.50) + 661,000</t>
  </si>
  <si>
    <t>(unit sales * 34.00) + 620,000</t>
  </si>
  <si>
    <t>29.5x + 661,000</t>
  </si>
  <si>
    <t>34x + 620,000</t>
  </si>
  <si>
    <t>661,000 - 620,000</t>
  </si>
  <si>
    <t>34x - 29.5x</t>
  </si>
  <si>
    <t>profit</t>
  </si>
  <si>
    <t>Annual Selling Price:</t>
  </si>
  <si>
    <t>OR    profit =</t>
  </si>
  <si>
    <t>total sales - total costs</t>
  </si>
  <si>
    <t xml:space="preserve">rounded unit breakeven = </t>
  </si>
  <si>
    <t>CM ratio = CM/ selling price</t>
  </si>
  <si>
    <t>CM Ratio = cm/sp</t>
  </si>
  <si>
    <t>Project 1: Yogatta get Yoga,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</si>
</sst>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409]mmmm\ d\,\ yyyy;@"/>
    <numFmt numFmtId="168" formatCode="0.000"/>
  </numFmts>
  <fonts count="25" x14ac:knownFonts="1">
    <font>
      <sz val="11"/>
      <color theme="1"/>
      <name val="Calibri"/>
      <family val="2"/>
      <scheme val="minor"/>
    </font>
    <font>
      <sz val="11"/>
      <color theme="1"/>
      <name val="Calibri"/>
      <family val="2"/>
      <scheme val="minor"/>
    </font>
    <font>
      <sz val="10"/>
      <color theme="1"/>
      <name val="Times New Roman"/>
      <family val="1"/>
    </font>
    <font>
      <sz val="12"/>
      <color theme="1"/>
      <name val="Arial"/>
      <family val="2"/>
    </font>
    <font>
      <u/>
      <sz val="12"/>
      <color theme="1"/>
      <name val="Arial"/>
      <family val="2"/>
    </font>
    <font>
      <b/>
      <sz val="14"/>
      <color rgb="FF000000"/>
      <name val="Arial"/>
      <family val="2"/>
    </font>
    <font>
      <sz val="10"/>
      <color theme="1"/>
      <name val="Calibri"/>
      <family val="2"/>
      <scheme val="minor"/>
    </font>
    <font>
      <sz val="10"/>
      <color theme="1"/>
      <name val="Arial"/>
      <family val="2"/>
    </font>
    <font>
      <u/>
      <sz val="10"/>
      <color theme="1"/>
      <name val="Arial"/>
      <family val="2"/>
    </font>
    <font>
      <sz val="10"/>
      <color rgb="FF000000"/>
      <name val="Arial"/>
      <family val="2"/>
    </font>
    <font>
      <sz val="14"/>
      <color rgb="FF000000"/>
      <name val="Arial"/>
      <family val="2"/>
    </font>
    <font>
      <sz val="14"/>
      <color theme="1"/>
      <name val="Arial"/>
      <family val="2"/>
    </font>
    <font>
      <b/>
      <sz val="14"/>
      <name val="Arial"/>
      <family val="2"/>
    </font>
    <font>
      <b/>
      <sz val="14"/>
      <color theme="1"/>
      <name val="Arial"/>
      <family val="2"/>
    </font>
    <font>
      <b/>
      <sz val="10"/>
      <color theme="1"/>
      <name val="Arial"/>
      <family val="2"/>
    </font>
    <font>
      <sz val="10"/>
      <name val="Arial"/>
      <family val="2"/>
    </font>
    <font>
      <sz val="12"/>
      <color theme="1"/>
      <name val="Calibri"/>
      <family val="2"/>
    </font>
    <font>
      <b/>
      <sz val="12"/>
      <color theme="1"/>
      <name val="Calibri"/>
      <family val="2"/>
      <scheme val="minor"/>
    </font>
    <font>
      <sz val="11"/>
      <color theme="1"/>
      <name val="Arial"/>
      <family val="2"/>
    </font>
    <font>
      <b/>
      <sz val="12"/>
      <color theme="1"/>
      <name val="Arial"/>
      <family val="2"/>
    </font>
    <font>
      <sz val="10"/>
      <color rgb="FF000000"/>
      <name val="Arial"/>
    </font>
    <font>
      <b/>
      <sz val="14"/>
      <color rgb="FF000000"/>
      <name val="Arial"/>
    </font>
    <font>
      <sz val="10"/>
      <color theme="1"/>
      <name val="Arial"/>
    </font>
    <font>
      <b/>
      <sz val="10"/>
      <color rgb="FF000000"/>
      <name val="Arial"/>
      <family val="2"/>
    </font>
    <font>
      <b/>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s>
  <cellStyleXfs count="4">
    <xf numFmtId="0" fontId="0" fillId="0" borderId="0"/>
    <xf numFmtId="44" fontId="1" fillId="0" borderId="0" applyFont="0" applyFill="0" applyBorder="0" applyAlignment="0" applyProtection="0"/>
    <xf numFmtId="0" fontId="9" fillId="0" borderId="0"/>
    <xf numFmtId="43" fontId="1" fillId="0" borderId="0" applyFont="0" applyFill="0" applyBorder="0" applyAlignment="0" applyProtection="0"/>
  </cellStyleXfs>
  <cellXfs count="109">
    <xf numFmtId="0" fontId="0" fillId="0" borderId="0" xfId="0"/>
    <xf numFmtId="0" fontId="2"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vertical="center" wrapText="1"/>
    </xf>
    <xf numFmtId="6" fontId="3" fillId="0" borderId="4" xfId="0" applyNumberFormat="1" applyFont="1" applyBorder="1" applyAlignment="1">
      <alignment vertical="center" wrapText="1"/>
    </xf>
    <xf numFmtId="8" fontId="3" fillId="0" borderId="4" xfId="0" applyNumberFormat="1" applyFont="1" applyBorder="1" applyAlignment="1">
      <alignment vertical="center" wrapText="1"/>
    </xf>
    <xf numFmtId="8" fontId="4" fillId="0" borderId="4" xfId="0" applyNumberFormat="1" applyFont="1" applyBorder="1" applyAlignment="1">
      <alignment vertical="center" wrapText="1"/>
    </xf>
    <xf numFmtId="0" fontId="2" fillId="0" borderId="3" xfId="0" applyFont="1" applyBorder="1" applyAlignment="1">
      <alignment vertical="center" wrapText="1"/>
    </xf>
    <xf numFmtId="6" fontId="4" fillId="0" borderId="4" xfId="0" applyNumberFormat="1" applyFont="1" applyBorder="1" applyAlignment="1">
      <alignment vertical="center" wrapText="1"/>
    </xf>
    <xf numFmtId="0" fontId="5" fillId="0" borderId="0" xfId="0" applyFont="1"/>
    <xf numFmtId="0" fontId="6" fillId="0" borderId="0" xfId="0" applyFont="1"/>
    <xf numFmtId="8" fontId="6" fillId="0" borderId="0" xfId="0" applyNumberFormat="1" applyFont="1"/>
    <xf numFmtId="0" fontId="7" fillId="0" borderId="2" xfId="0" applyFont="1" applyBorder="1" applyAlignment="1">
      <alignment vertical="center" wrapText="1"/>
    </xf>
    <xf numFmtId="0" fontId="7" fillId="0" borderId="3" xfId="0" applyFont="1" applyBorder="1" applyAlignment="1">
      <alignment vertical="center" wrapText="1"/>
    </xf>
    <xf numFmtId="6" fontId="7" fillId="0" borderId="4" xfId="0" applyNumberFormat="1" applyFont="1" applyBorder="1" applyAlignment="1">
      <alignment vertical="center" wrapText="1"/>
    </xf>
    <xf numFmtId="8" fontId="7" fillId="0" borderId="4" xfId="0" applyNumberFormat="1" applyFont="1" applyBorder="1" applyAlignment="1">
      <alignment vertical="center" wrapText="1"/>
    </xf>
    <xf numFmtId="8" fontId="8" fillId="0" borderId="4" xfId="0" applyNumberFormat="1" applyFont="1" applyBorder="1" applyAlignment="1">
      <alignment vertical="center" wrapText="1"/>
    </xf>
    <xf numFmtId="6" fontId="8" fillId="0" borderId="4" xfId="0" applyNumberFormat="1" applyFont="1" applyBorder="1" applyAlignment="1">
      <alignment vertical="center" wrapText="1"/>
    </xf>
    <xf numFmtId="0" fontId="6" fillId="0" borderId="0" xfId="1" applyNumberFormat="1" applyFont="1"/>
    <xf numFmtId="6" fontId="6" fillId="0" borderId="0" xfId="0" applyNumberFormat="1" applyFont="1"/>
    <xf numFmtId="0" fontId="5" fillId="0" borderId="0" xfId="2" applyFont="1"/>
    <xf numFmtId="0" fontId="10" fillId="0" borderId="0" xfId="2" applyFont="1"/>
    <xf numFmtId="0" fontId="11" fillId="0" borderId="0" xfId="2" applyFont="1"/>
    <xf numFmtId="0" fontId="12" fillId="0" borderId="0" xfId="2" applyFont="1"/>
    <xf numFmtId="0" fontId="9" fillId="0" borderId="0" xfId="2"/>
    <xf numFmtId="0" fontId="7" fillId="0" borderId="0" xfId="2" applyFont="1"/>
    <xf numFmtId="164" fontId="7" fillId="0" borderId="0" xfId="2" applyNumberFormat="1" applyFont="1"/>
    <xf numFmtId="10" fontId="7" fillId="0" borderId="0" xfId="2" applyNumberFormat="1" applyFont="1"/>
    <xf numFmtId="0" fontId="13" fillId="0" borderId="5" xfId="2" applyFont="1" applyBorder="1"/>
    <xf numFmtId="0" fontId="9" fillId="0" borderId="5" xfId="2" applyBorder="1"/>
    <xf numFmtId="0" fontId="5" fillId="0" borderId="5" xfId="2" applyFont="1" applyBorder="1" applyAlignment="1">
      <alignment horizontal="center" vertical="center"/>
    </xf>
    <xf numFmtId="0" fontId="14" fillId="0" borderId="0" xfId="2" applyFont="1"/>
    <xf numFmtId="10" fontId="15" fillId="0" borderId="0" xfId="2" applyNumberFormat="1" applyFont="1"/>
    <xf numFmtId="0" fontId="7" fillId="0" borderId="0" xfId="2" applyFont="1" applyAlignment="1">
      <alignment horizontal="right"/>
    </xf>
    <xf numFmtId="0" fontId="7" fillId="0" borderId="0" xfId="2" applyFont="1" applyAlignment="1">
      <alignment horizontal="center"/>
    </xf>
    <xf numFmtId="0" fontId="7" fillId="0" borderId="0" xfId="2" applyFont="1" applyAlignment="1">
      <alignment horizontal="left"/>
    </xf>
    <xf numFmtId="0" fontId="16" fillId="0" borderId="0" xfId="2" applyFont="1" applyAlignment="1">
      <alignment wrapText="1"/>
    </xf>
    <xf numFmtId="0" fontId="13" fillId="0" borderId="0" xfId="2" applyFont="1"/>
    <xf numFmtId="3" fontId="14" fillId="0" borderId="0" xfId="2" applyNumberFormat="1" applyFont="1"/>
    <xf numFmtId="3" fontId="14" fillId="0" borderId="0" xfId="2" applyNumberFormat="1" applyFont="1" applyAlignment="1">
      <alignment horizontal="left"/>
    </xf>
    <xf numFmtId="4" fontId="7" fillId="0" borderId="0" xfId="2" applyNumberFormat="1" applyFont="1"/>
    <xf numFmtId="1" fontId="7" fillId="0" borderId="0" xfId="2" applyNumberFormat="1" applyFont="1"/>
    <xf numFmtId="0" fontId="14" fillId="0" borderId="0" xfId="2" applyFont="1" applyAlignment="1">
      <alignment horizontal="right"/>
    </xf>
    <xf numFmtId="0" fontId="7" fillId="0" borderId="0" xfId="2" applyFont="1" applyAlignment="1">
      <alignment wrapText="1"/>
    </xf>
    <xf numFmtId="0" fontId="17" fillId="0" borderId="0" xfId="0" applyFont="1"/>
    <xf numFmtId="0" fontId="6" fillId="0" borderId="7" xfId="1" applyNumberFormat="1" applyFont="1" applyBorder="1"/>
    <xf numFmtId="0" fontId="6" fillId="0" borderId="0" xfId="0" applyFont="1" applyBorder="1"/>
    <xf numFmtId="0" fontId="6" fillId="0" borderId="0" xfId="1" applyNumberFormat="1" applyFont="1" applyBorder="1"/>
    <xf numFmtId="0" fontId="0" fillId="0" borderId="0" xfId="0" applyBorder="1"/>
    <xf numFmtId="1" fontId="0" fillId="0" borderId="0" xfId="0" applyNumberFormat="1" applyBorder="1"/>
    <xf numFmtId="165" fontId="6" fillId="0" borderId="0" xfId="3" applyNumberFormat="1" applyFont="1"/>
    <xf numFmtId="44" fontId="6" fillId="0" borderId="0" xfId="0" applyNumberFormat="1" applyFont="1"/>
    <xf numFmtId="44" fontId="6" fillId="0" borderId="0" xfId="1" applyFont="1"/>
    <xf numFmtId="0" fontId="14" fillId="0" borderId="0" xfId="0" applyFont="1"/>
    <xf numFmtId="0" fontId="7" fillId="0" borderId="0" xfId="0" applyFont="1"/>
    <xf numFmtId="0" fontId="18" fillId="0" borderId="0" xfId="0" applyFont="1"/>
    <xf numFmtId="165" fontId="7" fillId="0" borderId="0" xfId="3" applyNumberFormat="1" applyFont="1"/>
    <xf numFmtId="44" fontId="7" fillId="0" borderId="0" xfId="0" applyNumberFormat="1" applyFont="1"/>
    <xf numFmtId="44" fontId="7" fillId="0" borderId="0" xfId="1" applyFont="1"/>
    <xf numFmtId="166" fontId="7" fillId="0" borderId="0" xfId="1" applyNumberFormat="1" applyFont="1"/>
    <xf numFmtId="8" fontId="7" fillId="0" borderId="0" xfId="0" applyNumberFormat="1" applyFont="1"/>
    <xf numFmtId="43" fontId="7" fillId="0" borderId="0" xfId="3" applyFont="1"/>
    <xf numFmtId="6" fontId="7" fillId="0" borderId="0" xfId="0" applyNumberFormat="1" applyFont="1"/>
    <xf numFmtId="0" fontId="7" fillId="0" borderId="0" xfId="0" applyFont="1" applyAlignment="1">
      <alignment horizontal="right"/>
    </xf>
    <xf numFmtId="0" fontId="0" fillId="2" borderId="0" xfId="0" applyFill="1"/>
    <xf numFmtId="0" fontId="3" fillId="0" borderId="0" xfId="0" applyFont="1" applyBorder="1" applyAlignment="1">
      <alignment vertical="center" wrapText="1"/>
    </xf>
    <xf numFmtId="164" fontId="9" fillId="0" borderId="0" xfId="2" applyNumberFormat="1"/>
    <xf numFmtId="0" fontId="19" fillId="0" borderId="0" xfId="0" applyFont="1" applyBorder="1" applyAlignment="1">
      <alignment vertical="center" wrapText="1"/>
    </xf>
    <xf numFmtId="0" fontId="19" fillId="0" borderId="0" xfId="0" applyFont="1"/>
    <xf numFmtId="164" fontId="14" fillId="3" borderId="6" xfId="2" applyNumberFormat="1" applyFont="1" applyFill="1" applyBorder="1"/>
    <xf numFmtId="166" fontId="7" fillId="3" borderId="0" xfId="0" applyNumberFormat="1" applyFont="1" applyFill="1"/>
    <xf numFmtId="1" fontId="0" fillId="3" borderId="0" xfId="0" applyNumberFormat="1" applyFill="1"/>
    <xf numFmtId="0" fontId="6" fillId="0" borderId="7" xfId="1" applyNumberFormat="1" applyFont="1" applyFill="1" applyBorder="1"/>
    <xf numFmtId="8" fontId="6" fillId="3" borderId="0" xfId="0" applyNumberFormat="1" applyFont="1" applyFill="1"/>
    <xf numFmtId="0" fontId="0" fillId="3" borderId="0" xfId="0" applyFill="1"/>
    <xf numFmtId="3" fontId="7" fillId="3" borderId="0" xfId="2" applyNumberFormat="1" applyFont="1" applyFill="1"/>
    <xf numFmtId="44" fontId="7" fillId="3" borderId="0" xfId="1" applyFont="1" applyFill="1"/>
    <xf numFmtId="0" fontId="7" fillId="3" borderId="0" xfId="0" applyFont="1" applyFill="1"/>
    <xf numFmtId="0" fontId="20" fillId="0" borderId="5" xfId="2" applyFont="1" applyBorder="1"/>
    <xf numFmtId="0" fontId="21" fillId="0" borderId="5" xfId="2" applyFont="1" applyBorder="1" applyAlignment="1">
      <alignment horizontal="center" vertical="center"/>
    </xf>
    <xf numFmtId="0" fontId="22" fillId="0" borderId="0" xfId="2" applyFont="1"/>
    <xf numFmtId="0" fontId="20" fillId="0" borderId="0" xfId="2" applyFont="1"/>
    <xf numFmtId="0" fontId="22" fillId="0" borderId="0" xfId="2" applyFont="1" applyAlignment="1">
      <alignment horizontal="right"/>
    </xf>
    <xf numFmtId="0" fontId="22" fillId="0" borderId="0" xfId="2" applyFont="1" applyAlignment="1">
      <alignment horizontal="center"/>
    </xf>
    <xf numFmtId="0" fontId="22" fillId="0" borderId="0" xfId="2" applyFont="1" applyAlignment="1">
      <alignment horizontal="left"/>
    </xf>
    <xf numFmtId="168" fontId="7" fillId="3" borderId="0" xfId="2" applyNumberFormat="1" applyFont="1" applyFill="1" applyAlignment="1">
      <alignment horizontal="left"/>
    </xf>
    <xf numFmtId="168" fontId="22" fillId="3" borderId="0" xfId="2" applyNumberFormat="1" applyFont="1" applyFill="1" applyAlignment="1">
      <alignment horizontal="left"/>
    </xf>
    <xf numFmtId="0" fontId="23" fillId="0" borderId="0" xfId="2" applyFont="1" applyAlignment="1">
      <alignment horizontal="center" vertical="center"/>
    </xf>
    <xf numFmtId="164" fontId="7" fillId="3" borderId="0" xfId="2" applyNumberFormat="1" applyFont="1" applyFill="1"/>
    <xf numFmtId="2" fontId="14" fillId="3" borderId="6" xfId="2" applyNumberFormat="1" applyFont="1" applyFill="1" applyBorder="1"/>
    <xf numFmtId="0" fontId="9" fillId="3" borderId="8" xfId="2" applyFill="1" applyBorder="1"/>
    <xf numFmtId="0" fontId="11" fillId="2" borderId="0" xfId="0" applyFont="1" applyFill="1" applyBorder="1" applyAlignment="1">
      <alignment horizontal="center"/>
    </xf>
    <xf numFmtId="0" fontId="3" fillId="2" borderId="0" xfId="0" applyFont="1" applyFill="1" applyBorder="1" applyAlignment="1">
      <alignment horizontal="center"/>
    </xf>
    <xf numFmtId="167" fontId="3" fillId="2" borderId="0" xfId="0" applyNumberFormat="1"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xf>
    <xf numFmtId="0" fontId="19" fillId="0" borderId="0" xfId="0" applyFont="1" applyAlignment="1">
      <alignment horizontal="center"/>
    </xf>
    <xf numFmtId="0" fontId="0" fillId="0" borderId="0" xfId="0" applyFill="1"/>
    <xf numFmtId="0" fontId="2" fillId="0" borderId="0" xfId="0" applyFont="1" applyFill="1" applyAlignment="1">
      <alignment vertical="center" wrapText="1"/>
    </xf>
    <xf numFmtId="0" fontId="3" fillId="0" borderId="0" xfId="0" applyFont="1" applyFill="1" applyAlignment="1">
      <alignment vertical="center" wrapText="1"/>
    </xf>
    <xf numFmtId="6" fontId="3" fillId="0" borderId="0" xfId="0" applyNumberFormat="1" applyFont="1" applyFill="1" applyAlignment="1">
      <alignment vertical="center" wrapText="1"/>
    </xf>
    <xf numFmtId="8" fontId="3" fillId="0" borderId="0" xfId="0" applyNumberFormat="1" applyFont="1" applyFill="1" applyAlignment="1">
      <alignment vertical="center" wrapText="1"/>
    </xf>
    <xf numFmtId="8" fontId="4" fillId="0" borderId="0" xfId="0" applyNumberFormat="1" applyFont="1" applyFill="1" applyAlignment="1">
      <alignment vertical="center" wrapText="1"/>
    </xf>
    <xf numFmtId="6" fontId="4" fillId="0" borderId="0" xfId="0" applyNumberFormat="1" applyFont="1" applyFill="1" applyAlignment="1">
      <alignment vertical="center" wrapText="1"/>
    </xf>
    <xf numFmtId="43" fontId="0" fillId="0" borderId="0" xfId="3" applyFont="1" applyFill="1"/>
    <xf numFmtId="6" fontId="0" fillId="0" borderId="0" xfId="0" applyNumberFormat="1" applyFill="1"/>
    <xf numFmtId="8" fontId="0" fillId="3" borderId="0" xfId="0" applyNumberFormat="1" applyFill="1"/>
    <xf numFmtId="0" fontId="24" fillId="0" borderId="0" xfId="0" applyFont="1" applyFill="1"/>
  </cellXfs>
  <cellStyles count="4">
    <cellStyle name="Comma" xfId="3" builtinId="3"/>
    <cellStyle name="Currency" xfId="1" builtinId="4"/>
    <cellStyle name="Normal" xfId="0" builtinId="0"/>
    <cellStyle name="Normal 2" xfId="2" xr:uid="{086D7D24-8BA1-4E4F-BA3A-DCDE40214E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Cost-Value-Profit Graph</a:t>
            </a:r>
          </a:p>
        </c:rich>
      </c:tx>
      <c:overlay val="0"/>
      <c:spPr>
        <a:noFill/>
        <a:ln>
          <a:noFill/>
        </a:ln>
        <a:effectLst/>
      </c:spPr>
    </c:title>
    <c:autoTitleDeleted val="0"/>
    <c:plotArea>
      <c:layout>
        <c:manualLayout>
          <c:layoutTarget val="inner"/>
          <c:xMode val="edge"/>
          <c:yMode val="edge"/>
          <c:x val="0.20161179397401641"/>
          <c:y val="0.1717129132284371"/>
          <c:w val="0.76873818897637791"/>
          <c:h val="0.51681284631087776"/>
        </c:manualLayout>
      </c:layout>
      <c:lineChart>
        <c:grouping val="standard"/>
        <c:varyColors val="0"/>
        <c:ser>
          <c:idx val="0"/>
          <c:order val="0"/>
          <c:tx>
            <c:strRef>
              <c:f>'10'!$N$6</c:f>
              <c:strCache>
                <c:ptCount val="1"/>
                <c:pt idx="0">
                  <c:v>Total Revenue</c:v>
                </c:pt>
              </c:strCache>
            </c:strRef>
          </c:tx>
          <c:marker>
            <c:symbol val="none"/>
          </c:marker>
          <c:cat>
            <c:numRef>
              <c:f>'10'!$M$7:$M$17</c:f>
              <c:numCache>
                <c:formatCode>General</c:formatCode>
                <c:ptCount val="11"/>
                <c:pt idx="0">
                  <c:v>0</c:v>
                </c:pt>
                <c:pt idx="1">
                  <c:v>5000</c:v>
                </c:pt>
                <c:pt idx="2">
                  <c:v>10000</c:v>
                </c:pt>
                <c:pt idx="3">
                  <c:v>15000</c:v>
                </c:pt>
                <c:pt idx="4">
                  <c:v>20000</c:v>
                </c:pt>
                <c:pt idx="5">
                  <c:v>25000</c:v>
                </c:pt>
                <c:pt idx="6">
                  <c:v>30000</c:v>
                </c:pt>
                <c:pt idx="7">
                  <c:v>35000</c:v>
                </c:pt>
                <c:pt idx="8">
                  <c:v>40000</c:v>
                </c:pt>
                <c:pt idx="9">
                  <c:v>45000</c:v>
                </c:pt>
                <c:pt idx="10">
                  <c:v>50000</c:v>
                </c:pt>
              </c:numCache>
            </c:numRef>
          </c:cat>
          <c:val>
            <c:numRef>
              <c:f>'10'!$N$7:$N$17</c:f>
              <c:numCache>
                <c:formatCode>"$"#,##0_);[Red]\("$"#,##0\)</c:formatCode>
                <c:ptCount val="11"/>
                <c:pt idx="0">
                  <c:v>0</c:v>
                </c:pt>
                <c:pt idx="1">
                  <c:v>300000</c:v>
                </c:pt>
                <c:pt idx="2">
                  <c:v>600000</c:v>
                </c:pt>
                <c:pt idx="3">
                  <c:v>900000</c:v>
                </c:pt>
                <c:pt idx="4">
                  <c:v>1200000</c:v>
                </c:pt>
                <c:pt idx="5">
                  <c:v>1500000</c:v>
                </c:pt>
                <c:pt idx="6">
                  <c:v>1800000</c:v>
                </c:pt>
                <c:pt idx="7">
                  <c:v>2100000</c:v>
                </c:pt>
                <c:pt idx="8">
                  <c:v>2400000</c:v>
                </c:pt>
                <c:pt idx="9">
                  <c:v>2700000</c:v>
                </c:pt>
                <c:pt idx="10">
                  <c:v>3000000</c:v>
                </c:pt>
              </c:numCache>
            </c:numRef>
          </c:val>
          <c:smooth val="0"/>
          <c:extLst>
            <c:ext xmlns:c16="http://schemas.microsoft.com/office/drawing/2014/chart" uri="{C3380CC4-5D6E-409C-BE32-E72D297353CC}">
              <c16:uniqueId val="{00000001-2879-46AF-9D9A-B52AC4B0A755}"/>
            </c:ext>
          </c:extLst>
        </c:ser>
        <c:ser>
          <c:idx val="1"/>
          <c:order val="1"/>
          <c:tx>
            <c:strRef>
              <c:f>'10'!$O$6</c:f>
              <c:strCache>
                <c:ptCount val="1"/>
                <c:pt idx="0">
                  <c:v>Total Costs</c:v>
                </c:pt>
              </c:strCache>
            </c:strRef>
          </c:tx>
          <c:marker>
            <c:symbol val="none"/>
          </c:marker>
          <c:cat>
            <c:numRef>
              <c:f>'10'!$M$7:$M$17</c:f>
              <c:numCache>
                <c:formatCode>General</c:formatCode>
                <c:ptCount val="11"/>
                <c:pt idx="0">
                  <c:v>0</c:v>
                </c:pt>
                <c:pt idx="1">
                  <c:v>5000</c:v>
                </c:pt>
                <c:pt idx="2">
                  <c:v>10000</c:v>
                </c:pt>
                <c:pt idx="3">
                  <c:v>15000</c:v>
                </c:pt>
                <c:pt idx="4">
                  <c:v>20000</c:v>
                </c:pt>
                <c:pt idx="5">
                  <c:v>25000</c:v>
                </c:pt>
                <c:pt idx="6">
                  <c:v>30000</c:v>
                </c:pt>
                <c:pt idx="7">
                  <c:v>35000</c:v>
                </c:pt>
                <c:pt idx="8">
                  <c:v>40000</c:v>
                </c:pt>
                <c:pt idx="9">
                  <c:v>45000</c:v>
                </c:pt>
                <c:pt idx="10">
                  <c:v>50000</c:v>
                </c:pt>
              </c:numCache>
            </c:numRef>
          </c:cat>
          <c:val>
            <c:numRef>
              <c:f>'10'!$O$7:$O$17</c:f>
              <c:numCache>
                <c:formatCode>"$"#,##0_);[Red]\("$"#,##0\)</c:formatCode>
                <c:ptCount val="11"/>
                <c:pt idx="0">
                  <c:v>620000</c:v>
                </c:pt>
                <c:pt idx="1">
                  <c:v>790000</c:v>
                </c:pt>
                <c:pt idx="2">
                  <c:v>960000</c:v>
                </c:pt>
                <c:pt idx="3">
                  <c:v>1130000</c:v>
                </c:pt>
                <c:pt idx="4">
                  <c:v>1300000</c:v>
                </c:pt>
                <c:pt idx="5">
                  <c:v>1470000</c:v>
                </c:pt>
                <c:pt idx="6">
                  <c:v>1640000</c:v>
                </c:pt>
                <c:pt idx="7">
                  <c:v>1810000</c:v>
                </c:pt>
                <c:pt idx="8">
                  <c:v>1980000</c:v>
                </c:pt>
                <c:pt idx="9">
                  <c:v>2150000</c:v>
                </c:pt>
                <c:pt idx="10">
                  <c:v>2320000</c:v>
                </c:pt>
              </c:numCache>
            </c:numRef>
          </c:val>
          <c:smooth val="0"/>
          <c:extLst>
            <c:ext xmlns:c16="http://schemas.microsoft.com/office/drawing/2014/chart" uri="{C3380CC4-5D6E-409C-BE32-E72D297353CC}">
              <c16:uniqueId val="{00000003-2879-46AF-9D9A-B52AC4B0A755}"/>
            </c:ext>
          </c:extLst>
        </c:ser>
        <c:ser>
          <c:idx val="2"/>
          <c:order val="2"/>
          <c:tx>
            <c:strRef>
              <c:f>'10'!$P$6</c:f>
              <c:strCache>
                <c:ptCount val="1"/>
                <c:pt idx="0">
                  <c:v>Fixed Costs</c:v>
                </c:pt>
              </c:strCache>
            </c:strRef>
          </c:tx>
          <c:marker>
            <c:symbol val="none"/>
          </c:marker>
          <c:cat>
            <c:numRef>
              <c:f>'10'!$M$7:$M$17</c:f>
              <c:numCache>
                <c:formatCode>General</c:formatCode>
                <c:ptCount val="11"/>
                <c:pt idx="0">
                  <c:v>0</c:v>
                </c:pt>
                <c:pt idx="1">
                  <c:v>5000</c:v>
                </c:pt>
                <c:pt idx="2">
                  <c:v>10000</c:v>
                </c:pt>
                <c:pt idx="3">
                  <c:v>15000</c:v>
                </c:pt>
                <c:pt idx="4">
                  <c:v>20000</c:v>
                </c:pt>
                <c:pt idx="5">
                  <c:v>25000</c:v>
                </c:pt>
                <c:pt idx="6">
                  <c:v>30000</c:v>
                </c:pt>
                <c:pt idx="7">
                  <c:v>35000</c:v>
                </c:pt>
                <c:pt idx="8">
                  <c:v>40000</c:v>
                </c:pt>
                <c:pt idx="9">
                  <c:v>45000</c:v>
                </c:pt>
                <c:pt idx="10">
                  <c:v>50000</c:v>
                </c:pt>
              </c:numCache>
            </c:numRef>
          </c:cat>
          <c:val>
            <c:numRef>
              <c:f>'10'!$P$7:$P$17</c:f>
              <c:numCache>
                <c:formatCode>"$"#,##0_);[Red]\("$"#,##0\)</c:formatCode>
                <c:ptCount val="11"/>
                <c:pt idx="0">
                  <c:v>620000</c:v>
                </c:pt>
                <c:pt idx="1">
                  <c:v>620000</c:v>
                </c:pt>
                <c:pt idx="2">
                  <c:v>620000</c:v>
                </c:pt>
                <c:pt idx="3">
                  <c:v>620000</c:v>
                </c:pt>
                <c:pt idx="4">
                  <c:v>620000</c:v>
                </c:pt>
                <c:pt idx="5">
                  <c:v>620000</c:v>
                </c:pt>
                <c:pt idx="6">
                  <c:v>620000</c:v>
                </c:pt>
                <c:pt idx="7">
                  <c:v>620000</c:v>
                </c:pt>
                <c:pt idx="8">
                  <c:v>620000</c:v>
                </c:pt>
                <c:pt idx="9">
                  <c:v>620000</c:v>
                </c:pt>
                <c:pt idx="10">
                  <c:v>620000</c:v>
                </c:pt>
              </c:numCache>
            </c:numRef>
          </c:val>
          <c:smooth val="0"/>
          <c:extLst>
            <c:ext xmlns:c16="http://schemas.microsoft.com/office/drawing/2014/chart" uri="{C3380CC4-5D6E-409C-BE32-E72D297353CC}">
              <c16:uniqueId val="{00000005-2879-46AF-9D9A-B52AC4B0A755}"/>
            </c:ext>
          </c:extLst>
        </c:ser>
        <c:dLbls>
          <c:showLegendKey val="0"/>
          <c:showVal val="0"/>
          <c:showCatName val="0"/>
          <c:showSerName val="0"/>
          <c:showPercent val="0"/>
          <c:showBubbleSize val="0"/>
        </c:dLbls>
        <c:smooth val="0"/>
        <c:axId val="600364960"/>
        <c:axId val="600362992"/>
      </c:lineChart>
      <c:catAx>
        <c:axId val="60036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Volume of</a:t>
                </a:r>
                <a:r>
                  <a:rPr lang="en-US" sz="1400" baseline="0"/>
                  <a:t> Units</a:t>
                </a:r>
                <a:endParaRPr lang="en-US" sz="1400"/>
              </a:p>
            </c:rich>
          </c:tx>
          <c:layout>
            <c:manualLayout>
              <c:xMode val="edge"/>
              <c:yMode val="edge"/>
              <c:x val="0.42857237630148348"/>
              <c:y val="0.8064054523421835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362992"/>
        <c:crosses val="autoZero"/>
        <c:auto val="1"/>
        <c:lblAlgn val="ctr"/>
        <c:lblOffset val="100"/>
        <c:noMultiLvlLbl val="0"/>
      </c:catAx>
      <c:valAx>
        <c:axId val="600362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Dollar</a:t>
                </a:r>
                <a:r>
                  <a:rPr lang="en-US" sz="1400" baseline="0"/>
                  <a:t> Cost</a:t>
                </a:r>
                <a:endParaRPr lang="en-US" sz="1400"/>
              </a:p>
            </c:rich>
          </c:tx>
          <c:layout>
            <c:manualLayout>
              <c:xMode val="edge"/>
              <c:yMode val="edge"/>
              <c:x val="5.239148622500691E-2"/>
              <c:y val="0.29559317767130971"/>
            </c:manualLayout>
          </c:layout>
          <c:overlay val="0"/>
          <c:spPr>
            <a:noFill/>
            <a:ln>
              <a:noFill/>
            </a:ln>
            <a:effectLst/>
          </c:spPr>
        </c:title>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364960"/>
        <c:crosses val="autoZero"/>
        <c:crossBetween val="between"/>
      </c:valAx>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hyperlink" Target="http://elephantsandmangoes.blogspot.com/2014/08/yoga-pants-women-love-it.html"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304800</xdr:colOff>
      <xdr:row>11</xdr:row>
      <xdr:rowOff>117475</xdr:rowOff>
    </xdr:to>
    <xdr:sp macro="" textlink="">
      <xdr:nvSpPr>
        <xdr:cNvPr id="12289" name="AutoShape 1" descr="Image result for yoga pants clipart">
          <a:extLst>
            <a:ext uri="{FF2B5EF4-FFF2-40B4-BE49-F238E27FC236}">
              <a16:creationId xmlns:a16="http://schemas.microsoft.com/office/drawing/2014/main" id="{DFE060BC-60E6-4F08-AC3E-73E7E34DE949}"/>
            </a:ext>
          </a:extLst>
        </xdr:cNvPr>
        <xdr:cNvSpPr>
          <a:spLocks noChangeAspect="1" noChangeArrowheads="1"/>
        </xdr:cNvSpPr>
      </xdr:nvSpPr>
      <xdr:spPr bwMode="auto">
        <a:xfrm>
          <a:off x="0" y="196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963858</xdr:colOff>
      <xdr:row>7</xdr:row>
      <xdr:rowOff>71683</xdr:rowOff>
    </xdr:from>
    <xdr:to>
      <xdr:col>4</xdr:col>
      <xdr:colOff>283349</xdr:colOff>
      <xdr:row>19</xdr:row>
      <xdr:rowOff>157408</xdr:rowOff>
    </xdr:to>
    <xdr:pic>
      <xdr:nvPicPr>
        <xdr:cNvPr id="6" name="Picture 5">
          <a:extLst>
            <a:ext uri="{FF2B5EF4-FFF2-40B4-BE49-F238E27FC236}">
              <a16:creationId xmlns:a16="http://schemas.microsoft.com/office/drawing/2014/main" id="{969AF803-CD85-46D2-9BA2-D4D8DCC13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63858" y="1516308"/>
          <a:ext cx="4420658" cy="230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xdr:rowOff>
    </xdr:from>
    <xdr:to>
      <xdr:col>8</xdr:col>
      <xdr:colOff>473729</xdr:colOff>
      <xdr:row>22</xdr:row>
      <xdr:rowOff>10080</xdr:rowOff>
    </xdr:to>
    <xdr:sp macro="" textlink="">
      <xdr:nvSpPr>
        <xdr:cNvPr id="190" name="TextBox 2">
          <a:extLst>
            <a:ext uri="{FF2B5EF4-FFF2-40B4-BE49-F238E27FC236}">
              <a16:creationId xmlns:a16="http://schemas.microsoft.com/office/drawing/2014/main" id="{47975966-6EF8-4B92-9746-6401E2903894}"/>
            </a:ext>
          </a:extLst>
        </xdr:cNvPr>
        <xdr:cNvSpPr txBox="1"/>
      </xdr:nvSpPr>
      <xdr:spPr>
        <a:xfrm>
          <a:off x="0" y="413255"/>
          <a:ext cx="7952618" cy="3739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Part A: </a:t>
          </a:r>
        </a:p>
        <a:p>
          <a:endParaRPr lang="en-US" sz="1100" b="1" i="0">
            <a:solidFill>
              <a:schemeClr val="dk1"/>
            </a:solidFill>
            <a:effectLst/>
            <a:latin typeface="+mn-lt"/>
            <a:ea typeface="+mn-ea"/>
            <a:cs typeface="+mn-cs"/>
          </a:endParaRPr>
        </a:p>
        <a:p>
          <a:r>
            <a:rPr lang="en-US" sz="1100" i="1">
              <a:solidFill>
                <a:schemeClr val="dk1"/>
              </a:solidFill>
              <a:effectLst/>
              <a:latin typeface="+mn-lt"/>
              <a:ea typeface="+mn-ea"/>
              <a:cs typeface="+mn-cs"/>
            </a:rPr>
            <a:t>Fixed </a:t>
          </a:r>
          <a:r>
            <a:rPr lang="en-US" sz="1100">
              <a:solidFill>
                <a:schemeClr val="dk1"/>
              </a:solidFill>
              <a:effectLst/>
              <a:latin typeface="+mn-lt"/>
              <a:ea typeface="+mn-ea"/>
              <a:cs typeface="+mn-cs"/>
            </a:rPr>
            <a:t>and </a:t>
          </a:r>
          <a:r>
            <a:rPr lang="en-US" sz="1100" i="1">
              <a:solidFill>
                <a:schemeClr val="dk1"/>
              </a:solidFill>
              <a:effectLst/>
              <a:latin typeface="+mn-lt"/>
              <a:ea typeface="+mn-ea"/>
              <a:cs typeface="+mn-cs"/>
            </a:rPr>
            <a:t>Direct Costs </a:t>
          </a:r>
          <a:r>
            <a:rPr lang="en-US" sz="1100">
              <a:solidFill>
                <a:schemeClr val="dk1"/>
              </a:solidFill>
              <a:effectLst/>
              <a:latin typeface="+mn-lt"/>
              <a:ea typeface="+mn-ea"/>
              <a:cs typeface="+mn-cs"/>
            </a:rPr>
            <a:t>are </a:t>
          </a:r>
          <a:r>
            <a:rPr lang="en-US" sz="1100" b="1">
              <a:solidFill>
                <a:schemeClr val="dk1"/>
              </a:solidFill>
              <a:effectLst/>
              <a:latin typeface="+mn-lt"/>
              <a:ea typeface="+mn-ea"/>
              <a:cs typeface="+mn-cs"/>
            </a:rPr>
            <a:t>cost behavior </a:t>
          </a:r>
          <a:r>
            <a:rPr lang="en-US" sz="1100">
              <a:solidFill>
                <a:schemeClr val="dk1"/>
              </a:solidFill>
              <a:effectLst/>
              <a:latin typeface="+mn-lt"/>
              <a:ea typeface="+mn-ea"/>
              <a:cs typeface="+mn-cs"/>
            </a:rPr>
            <a:t>terms because they refer to how costs react to levels of changing activity. </a:t>
          </a:r>
        </a:p>
        <a:p>
          <a:r>
            <a:rPr lang="en-US" sz="1100" i="1">
              <a:solidFill>
                <a:schemeClr val="dk1"/>
              </a:solidFill>
              <a:effectLst/>
              <a:latin typeface="+mn-lt"/>
              <a:ea typeface="+mn-ea"/>
              <a:cs typeface="+mn-cs"/>
            </a:rPr>
            <a:t>Direct</a:t>
          </a:r>
          <a:r>
            <a:rPr lang="en-US" sz="1100">
              <a:solidFill>
                <a:schemeClr val="dk1"/>
              </a:solidFill>
              <a:effectLst/>
              <a:latin typeface="+mn-lt"/>
              <a:ea typeface="+mn-ea"/>
              <a:cs typeface="+mn-cs"/>
            </a:rPr>
            <a:t> and </a:t>
          </a:r>
          <a:r>
            <a:rPr lang="en-US" sz="1100" i="1">
              <a:solidFill>
                <a:schemeClr val="dk1"/>
              </a:solidFill>
              <a:effectLst/>
              <a:latin typeface="+mn-lt"/>
              <a:ea typeface="+mn-ea"/>
              <a:cs typeface="+mn-cs"/>
            </a:rPr>
            <a:t>indirect costs </a:t>
          </a:r>
          <a:r>
            <a:rPr lang="en-US" sz="1100">
              <a:solidFill>
                <a:schemeClr val="dk1"/>
              </a:solidFill>
              <a:effectLst/>
              <a:latin typeface="+mn-lt"/>
              <a:ea typeface="+mn-ea"/>
              <a:cs typeface="+mn-cs"/>
            </a:rPr>
            <a:t>explain </a:t>
          </a:r>
          <a:r>
            <a:rPr lang="en-US" sz="1100" b="1">
              <a:solidFill>
                <a:schemeClr val="dk1"/>
              </a:solidFill>
              <a:effectLst/>
              <a:latin typeface="+mn-lt"/>
              <a:ea typeface="+mn-ea"/>
              <a:cs typeface="+mn-cs"/>
            </a:rPr>
            <a:t>cost classification </a:t>
          </a:r>
          <a:r>
            <a:rPr lang="en-US" sz="1100">
              <a:solidFill>
                <a:schemeClr val="dk1"/>
              </a:solidFill>
              <a:effectLst/>
              <a:latin typeface="+mn-lt"/>
              <a:ea typeface="+mn-ea"/>
              <a:cs typeface="+mn-cs"/>
            </a:rPr>
            <a:t>because of they are used to assign costs to cost objects, in this case the yoga pants.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Direct materials and direct labor would be categorized as direct variable manufacturing costs. These costs can be traced back to each unit of Yoga pants and increase as production volume increases. On the other hand, sales commission is a variable selling cost. It is not involved in the manufacturing process still</a:t>
          </a:r>
          <a:r>
            <a:rPr lang="en-US" sz="1100" baseline="0">
              <a:solidFill>
                <a:schemeClr val="dk1"/>
              </a:solidFill>
              <a:effectLst/>
              <a:latin typeface="+mn-lt"/>
              <a:ea typeface="+mn-ea"/>
              <a:cs typeface="+mn-cs"/>
            </a:rPr>
            <a:t> increases</a:t>
          </a:r>
          <a:r>
            <a:rPr lang="en-US" sz="1100">
              <a:solidFill>
                <a:schemeClr val="dk1"/>
              </a:solidFill>
              <a:effectLst/>
              <a:latin typeface="+mn-lt"/>
              <a:ea typeface="+mn-ea"/>
              <a:cs typeface="+mn-cs"/>
            </a:rPr>
            <a:t> as more units are sold.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Fixed costs include rent, salaries, and advertising. Rent is an indirect fixed cost part of Manufacturing Overhead. Rent on the facility must be paid to manufacture the yoga pants, but rent will always be the same cost, regardless of how many units are produced. On the other hand, salaries and advertising are fixed selling and administrative costs. They do not contribute to the manufacturing process and do not fluctuate with respect to volume, they remain constant.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Cost classifications and cost behaviors must be assigned to determine how the company is allocating its resources, and how much each production batch and/or unit is costing the company. This is important specifically in managerial accounting, planning</a:t>
          </a:r>
          <a:r>
            <a:rPr lang="en-US" sz="1100" baseline="0">
              <a:solidFill>
                <a:schemeClr val="dk1"/>
              </a:solidFill>
              <a:effectLst/>
              <a:latin typeface="+mn-lt"/>
              <a:ea typeface="+mn-ea"/>
              <a:cs typeface="+mn-cs"/>
            </a:rPr>
            <a:t> and internal records are imperative to the operations of a company and understanding the cost behavior gives insight to future activity. By correctly classifying the cost objects, the company can accurately communicate data throughout the organization to aid in decision making throughout departments. Cost classifications and cost behaviors also provide more accurate insight regarding a company's finances for external reporting.</a:t>
          </a:r>
          <a:endParaRPr lang="en-US" sz="1100">
            <a:solidFill>
              <a:schemeClr val="dk1"/>
            </a:solidFill>
            <a:effectLst/>
            <a:latin typeface="+mn-lt"/>
            <a:ea typeface="+mn-ea"/>
            <a:cs typeface="+mn-cs"/>
          </a:endParaRPr>
        </a:p>
        <a:p>
          <a:endParaRPr lang="en-US"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9478</xdr:colOff>
      <xdr:row>17</xdr:row>
      <xdr:rowOff>163773</xdr:rowOff>
    </xdr:from>
    <xdr:to>
      <xdr:col>13</xdr:col>
      <xdr:colOff>651110</xdr:colOff>
      <xdr:row>39</xdr:row>
      <xdr:rowOff>80560</xdr:rowOff>
    </xdr:to>
    <xdr:graphicFrame macro="">
      <xdr:nvGraphicFramePr>
        <xdr:cNvPr id="2" name="Chart 1">
          <a:extLst>
            <a:ext uri="{FF2B5EF4-FFF2-40B4-BE49-F238E27FC236}">
              <a16:creationId xmlns:a16="http://schemas.microsoft.com/office/drawing/2014/main" id="{FF3E83F9-EFDE-4E2B-BB88-88F8020F25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0.29478</cdr:x>
      <cdr:y>0.46016</cdr:y>
    </cdr:from>
    <cdr:to>
      <cdr:x>0.57367</cdr:x>
      <cdr:y>0.54999</cdr:y>
    </cdr:to>
    <cdr:sp macro="" textlink="">
      <cdr:nvSpPr>
        <cdr:cNvPr id="4" name="TextBox 3">
          <a:extLst xmlns:a="http://schemas.openxmlformats.org/drawingml/2006/main">
            <a:ext uri="{FF2B5EF4-FFF2-40B4-BE49-F238E27FC236}">
              <a16:creationId xmlns:a16="http://schemas.microsoft.com/office/drawing/2014/main" id="{02DB4438-F121-4AB9-9777-C01608081A2D}"/>
            </a:ext>
          </a:extLst>
        </cdr:cNvPr>
        <cdr:cNvSpPr txBox="1"/>
      </cdr:nvSpPr>
      <cdr:spPr>
        <a:xfrm xmlns:a="http://schemas.openxmlformats.org/drawingml/2006/main" rot="20936771">
          <a:off x="1999537" y="1893745"/>
          <a:ext cx="1891712" cy="3696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chemeClr val="accent1">
                  <a:lumMod val="75000"/>
                </a:schemeClr>
              </a:solidFill>
            </a:rPr>
            <a:t>Variable Costs = $34</a:t>
          </a:r>
          <a:r>
            <a:rPr lang="en-US" sz="1100" baseline="0">
              <a:solidFill>
                <a:schemeClr val="accent1">
                  <a:lumMod val="75000"/>
                </a:schemeClr>
              </a:solidFill>
            </a:rPr>
            <a:t> per Unit</a:t>
          </a:r>
          <a:endParaRPr lang="en-US" sz="1100">
            <a:solidFill>
              <a:schemeClr val="accent1">
                <a:lumMod val="75000"/>
              </a:schemeClr>
            </a:solidFill>
          </a:endParaRPr>
        </a:p>
      </cdr:txBody>
    </cdr:sp>
  </cdr:relSizeAnchor>
  <cdr:relSizeAnchor xmlns:cdr="http://schemas.openxmlformats.org/drawingml/2006/chartDrawing">
    <cdr:from>
      <cdr:x>0.65771</cdr:x>
      <cdr:y>0.27671</cdr:y>
    </cdr:from>
    <cdr:to>
      <cdr:x>0.94599</cdr:x>
      <cdr:y>0.36654</cdr:y>
    </cdr:to>
    <cdr:sp macro="" textlink="">
      <cdr:nvSpPr>
        <cdr:cNvPr id="5" name="TextBox 1">
          <a:extLst xmlns:a="http://schemas.openxmlformats.org/drawingml/2006/main">
            <a:ext uri="{FF2B5EF4-FFF2-40B4-BE49-F238E27FC236}">
              <a16:creationId xmlns:a16="http://schemas.microsoft.com/office/drawing/2014/main" id="{685E8A05-7C6E-4D19-905D-8B8EFF5A63AA}"/>
            </a:ext>
          </a:extLst>
        </cdr:cNvPr>
        <cdr:cNvSpPr txBox="1"/>
      </cdr:nvSpPr>
      <cdr:spPr>
        <a:xfrm xmlns:a="http://schemas.openxmlformats.org/drawingml/2006/main" rot="20352322">
          <a:off x="4461311" y="1138764"/>
          <a:ext cx="1955479" cy="369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accent6">
                  <a:lumMod val="75000"/>
                </a:schemeClr>
              </a:solidFill>
            </a:rPr>
            <a:t>Sales Price = $60 per Unit</a:t>
          </a:r>
        </a:p>
      </cdr:txBody>
    </cdr:sp>
  </cdr:relSizeAnchor>
  <cdr:relSizeAnchor xmlns:cdr="http://schemas.openxmlformats.org/drawingml/2006/chartDrawing">
    <cdr:from>
      <cdr:x>0.5586</cdr:x>
      <cdr:y>0.46685</cdr:y>
    </cdr:from>
    <cdr:to>
      <cdr:x>0.57777</cdr:x>
      <cdr:y>0.49117</cdr:y>
    </cdr:to>
    <cdr:sp macro="" textlink="">
      <cdr:nvSpPr>
        <cdr:cNvPr id="7" name="Oval 1">
          <a:extLst xmlns:a="http://schemas.openxmlformats.org/drawingml/2006/main">
            <a:ext uri="{FF2B5EF4-FFF2-40B4-BE49-F238E27FC236}">
              <a16:creationId xmlns:a16="http://schemas.microsoft.com/office/drawing/2014/main" id="{B88E504D-E29F-4AC9-A57E-C2F10D3D84D9}"/>
            </a:ext>
          </a:extLst>
        </cdr:cNvPr>
        <cdr:cNvSpPr/>
      </cdr:nvSpPr>
      <cdr:spPr>
        <a:xfrm xmlns:a="http://schemas.openxmlformats.org/drawingml/2006/main">
          <a:off x="3784956" y="1926631"/>
          <a:ext cx="129866" cy="100346"/>
        </a:xfrm>
        <a:prstGeom xmlns:a="http://schemas.openxmlformats.org/drawingml/2006/main" prst="ellipse">
          <a:avLst/>
        </a:prstGeom>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0.56317</cdr:x>
      <cdr:y>0.488</cdr:y>
    </cdr:from>
    <cdr:to>
      <cdr:x>0.83689</cdr:x>
      <cdr:y>0.61435</cdr:y>
    </cdr:to>
    <cdr:sp macro="" textlink="">
      <cdr:nvSpPr>
        <cdr:cNvPr id="8" name="TextBox 2">
          <a:extLst xmlns:a="http://schemas.openxmlformats.org/drawingml/2006/main">
            <a:ext uri="{FF2B5EF4-FFF2-40B4-BE49-F238E27FC236}">
              <a16:creationId xmlns:a16="http://schemas.microsoft.com/office/drawing/2014/main" id="{A57B5F95-6731-4D2C-8595-DA3F285ABA10}"/>
            </a:ext>
          </a:extLst>
        </cdr:cNvPr>
        <cdr:cNvSpPr txBox="1"/>
      </cdr:nvSpPr>
      <cdr:spPr>
        <a:xfrm xmlns:a="http://schemas.openxmlformats.org/drawingml/2006/main">
          <a:off x="3815900" y="2013902"/>
          <a:ext cx="1854653" cy="521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B/E $</a:t>
          </a:r>
          <a:r>
            <a:rPr lang="en-US" sz="1100" baseline="0"/>
            <a:t> Sales = $161,538.46</a:t>
          </a:r>
        </a:p>
        <a:p xmlns:a="http://schemas.openxmlformats.org/drawingml/2006/main">
          <a:r>
            <a:rPr lang="en-US" sz="1100" baseline="0"/>
            <a:t>B/E Unit Sales = 2693 units</a:t>
          </a:r>
          <a:endParaRPr lang="en-US" sz="1100"/>
        </a:p>
      </cdr:txBody>
    </cdr:sp>
  </cdr:relSizeAnchor>
  <cdr:relSizeAnchor xmlns:cdr="http://schemas.openxmlformats.org/drawingml/2006/chartDrawing">
    <cdr:from>
      <cdr:x>0.29478</cdr:x>
      <cdr:y>0.46016</cdr:y>
    </cdr:from>
    <cdr:to>
      <cdr:x>0.57367</cdr:x>
      <cdr:y>0.54999</cdr:y>
    </cdr:to>
    <cdr:sp macro="" textlink="">
      <cdr:nvSpPr>
        <cdr:cNvPr id="9" name="TextBox 3">
          <a:extLst xmlns:a="http://schemas.openxmlformats.org/drawingml/2006/main">
            <a:ext uri="{FF2B5EF4-FFF2-40B4-BE49-F238E27FC236}">
              <a16:creationId xmlns:a16="http://schemas.microsoft.com/office/drawing/2014/main" id="{02DB4438-F121-4AB9-9777-C01608081A2D}"/>
            </a:ext>
          </a:extLst>
        </cdr:cNvPr>
        <cdr:cNvSpPr txBox="1"/>
      </cdr:nvSpPr>
      <cdr:spPr>
        <a:xfrm xmlns:a="http://schemas.openxmlformats.org/drawingml/2006/main" rot="20936771">
          <a:off x="1999537" y="1893745"/>
          <a:ext cx="1891712" cy="369684"/>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sz="1100">
              <a:solidFill>
                <a:schemeClr val="accent2">
                  <a:lumMod val="75000"/>
                </a:schemeClr>
              </a:solidFill>
            </a:rPr>
            <a:t>Variable Costs = $34</a:t>
          </a:r>
          <a:r>
            <a:rPr lang="en-US" sz="1100" baseline="0">
              <a:solidFill>
                <a:schemeClr val="accent2">
                  <a:lumMod val="75000"/>
                </a:schemeClr>
              </a:solidFill>
            </a:rPr>
            <a:t> per Unit</a:t>
          </a:r>
          <a:endParaRPr lang="en-US" sz="1100">
            <a:solidFill>
              <a:schemeClr val="accent2">
                <a:lumMod val="75000"/>
              </a:schemeClr>
            </a:solidFill>
          </a:endParaRPr>
        </a:p>
      </cdr:txBody>
    </cdr:sp>
  </cdr:relSizeAnchor>
  <cdr:relSizeAnchor xmlns:cdr="http://schemas.openxmlformats.org/drawingml/2006/chartDrawing">
    <cdr:from>
      <cdr:x>0.65771</cdr:x>
      <cdr:y>0.27671</cdr:y>
    </cdr:from>
    <cdr:to>
      <cdr:x>0.94599</cdr:x>
      <cdr:y>0.36654</cdr:y>
    </cdr:to>
    <cdr:sp macro="" textlink="">
      <cdr:nvSpPr>
        <cdr:cNvPr id="10" name="TextBox 1">
          <a:extLst xmlns:a="http://schemas.openxmlformats.org/drawingml/2006/main">
            <a:ext uri="{FF2B5EF4-FFF2-40B4-BE49-F238E27FC236}">
              <a16:creationId xmlns:a16="http://schemas.microsoft.com/office/drawing/2014/main" id="{685E8A05-7C6E-4D19-905D-8B8EFF5A63AA}"/>
            </a:ext>
          </a:extLst>
        </cdr:cNvPr>
        <cdr:cNvSpPr txBox="1"/>
      </cdr:nvSpPr>
      <cdr:spPr>
        <a:xfrm xmlns:a="http://schemas.openxmlformats.org/drawingml/2006/main" rot="20352322">
          <a:off x="4461311" y="1138764"/>
          <a:ext cx="1955479" cy="369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accent1"/>
              </a:solidFill>
            </a:rPr>
            <a:t>Sales Price = $60 per Unit</a:t>
          </a:r>
        </a:p>
      </cdr:txBody>
    </cdr:sp>
  </cdr:relSizeAnchor>
  <cdr:relSizeAnchor xmlns:cdr="http://schemas.openxmlformats.org/drawingml/2006/chartDrawing">
    <cdr:from>
      <cdr:x>0.23594</cdr:x>
      <cdr:y>0.58543</cdr:y>
    </cdr:from>
    <cdr:to>
      <cdr:x>0.24731</cdr:x>
      <cdr:y>0.60353</cdr:y>
    </cdr:to>
    <cdr:sp macro="" textlink="">
      <cdr:nvSpPr>
        <cdr:cNvPr id="11" name="Oval 5">
          <a:extLst xmlns:a="http://schemas.openxmlformats.org/drawingml/2006/main">
            <a:ext uri="{FF2B5EF4-FFF2-40B4-BE49-F238E27FC236}">
              <a16:creationId xmlns:a16="http://schemas.microsoft.com/office/drawing/2014/main" id="{C8FCC17A-AF23-4672-9287-088C1E9B8E36}"/>
            </a:ext>
          </a:extLst>
        </cdr:cNvPr>
        <cdr:cNvSpPr/>
      </cdr:nvSpPr>
      <cdr:spPr>
        <a:xfrm xmlns:a="http://schemas.openxmlformats.org/drawingml/2006/main">
          <a:off x="1598666" y="2415973"/>
          <a:ext cx="77040" cy="74696"/>
        </a:xfrm>
        <a:prstGeom xmlns:a="http://schemas.openxmlformats.org/drawingml/2006/main" prst="ellipse">
          <a:avLst/>
        </a:prstGeom>
      </cdr:spPr>
      <cdr:style>
        <a:lnRef xmlns:a="http://schemas.openxmlformats.org/drawingml/2006/main" idx="0">
          <a:schemeClr val="accent3"/>
        </a:lnRef>
        <a:fillRef xmlns:a="http://schemas.openxmlformats.org/drawingml/2006/main" idx="3">
          <a:schemeClr val="accent3"/>
        </a:fillRef>
        <a:effectRef xmlns:a="http://schemas.openxmlformats.org/drawingml/2006/main" idx="3">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solidFill>
              <a:schemeClr val="bg1">
                <a:lumMod val="50000"/>
              </a:schemeClr>
            </a:solidFill>
          </a:endParaRPr>
        </a:p>
      </cdr:txBody>
    </cdr:sp>
  </cdr:relSizeAnchor>
  <cdr:relSizeAnchor xmlns:cdr="http://schemas.openxmlformats.org/drawingml/2006/chartDrawing">
    <cdr:from>
      <cdr:x>0.17771</cdr:x>
      <cdr:y>0.5959</cdr:y>
    </cdr:from>
    <cdr:to>
      <cdr:x>0.38869</cdr:x>
      <cdr:y>0.65652</cdr:y>
    </cdr:to>
    <cdr:sp macro="" textlink="">
      <cdr:nvSpPr>
        <cdr:cNvPr id="12" name="TextBox 2">
          <a:extLst xmlns:a="http://schemas.openxmlformats.org/drawingml/2006/main">
            <a:ext uri="{FF2B5EF4-FFF2-40B4-BE49-F238E27FC236}">
              <a16:creationId xmlns:a16="http://schemas.microsoft.com/office/drawing/2014/main" id="{AD90D998-5AA1-4D7A-9D03-9922C6B2B859}"/>
            </a:ext>
          </a:extLst>
        </cdr:cNvPr>
        <cdr:cNvSpPr txBox="1"/>
      </cdr:nvSpPr>
      <cdr:spPr>
        <a:xfrm xmlns:a="http://schemas.openxmlformats.org/drawingml/2006/main">
          <a:off x="1204106" y="2459190"/>
          <a:ext cx="1429544" cy="2501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accent3">
                  <a:lumMod val="50000"/>
                </a:schemeClr>
              </a:solidFill>
            </a:rPr>
            <a:t>Fixed</a:t>
          </a:r>
          <a:r>
            <a:rPr lang="en-US" sz="1000" baseline="0">
              <a:solidFill>
                <a:schemeClr val="accent3">
                  <a:lumMod val="50000"/>
                </a:schemeClr>
              </a:solidFill>
            </a:rPr>
            <a:t> Cost = </a:t>
          </a:r>
        </a:p>
        <a:p xmlns:a="http://schemas.openxmlformats.org/drawingml/2006/main">
          <a:r>
            <a:rPr lang="en-US" sz="1000" baseline="0">
              <a:solidFill>
                <a:schemeClr val="accent3">
                  <a:lumMod val="50000"/>
                </a:schemeClr>
              </a:solidFill>
            </a:rPr>
            <a:t>$620,000</a:t>
          </a:r>
          <a:endParaRPr lang="en-US" sz="1000">
            <a:solidFill>
              <a:schemeClr val="accent3">
                <a:lumMod val="50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CB9D-9ACD-4B99-BE94-360725C4F6A2}">
  <dimension ref="A1:F11"/>
  <sheetViews>
    <sheetView tabSelected="1" zoomScale="86" workbookViewId="0">
      <selection activeCell="A6" sqref="A6:F6"/>
    </sheetView>
  </sheetViews>
  <sheetFormatPr defaultColWidth="8.6796875" defaultRowHeight="14.75" x14ac:dyDescent="0.75"/>
  <cols>
    <col min="1" max="1" width="46.81640625" style="65" bestFit="1" customWidth="1"/>
    <col min="2" max="16384" width="8.6796875" style="65"/>
  </cols>
  <sheetData>
    <row r="1" spans="1:6" ht="18" x14ac:dyDescent="0.8">
      <c r="A1" s="92" t="s">
        <v>124</v>
      </c>
      <c r="B1" s="92"/>
      <c r="C1" s="92"/>
      <c r="D1" s="92"/>
      <c r="E1" s="92"/>
      <c r="F1" s="92"/>
    </row>
    <row r="2" spans="1:6" ht="15.75" customHeight="1" x14ac:dyDescent="0.75">
      <c r="A2" s="93" t="s">
        <v>137</v>
      </c>
      <c r="B2" s="93"/>
      <c r="C2" s="93"/>
      <c r="D2" s="93"/>
      <c r="E2" s="93"/>
      <c r="F2" s="93"/>
    </row>
    <row r="3" spans="1:6" ht="15.75" customHeight="1" x14ac:dyDescent="0.75">
      <c r="A3" s="93" t="s">
        <v>125</v>
      </c>
      <c r="B3" s="93"/>
      <c r="C3" s="93"/>
      <c r="D3" s="93"/>
      <c r="E3" s="93"/>
      <c r="F3" s="93"/>
    </row>
    <row r="4" spans="1:6" ht="15.75" customHeight="1" x14ac:dyDescent="0.75">
      <c r="A4" s="94">
        <v>43868</v>
      </c>
      <c r="B4" s="94"/>
      <c r="C4" s="94"/>
      <c r="D4" s="94"/>
      <c r="E4" s="94"/>
      <c r="F4" s="94"/>
    </row>
    <row r="5" spans="1:6" ht="15.75" customHeight="1" x14ac:dyDescent="0.75"/>
    <row r="6" spans="1:6" ht="18" x14ac:dyDescent="0.8">
      <c r="A6" s="92" t="s">
        <v>164</v>
      </c>
      <c r="B6" s="92"/>
      <c r="C6" s="92"/>
      <c r="D6" s="92"/>
      <c r="E6" s="92"/>
      <c r="F6" s="92"/>
    </row>
    <row r="11" spans="1:6" x14ac:dyDescent="0.75">
      <c r="A11"/>
    </row>
  </sheetData>
  <mergeCells count="5">
    <mergeCell ref="A1:F1"/>
    <mergeCell ref="A2:F2"/>
    <mergeCell ref="A3:F3"/>
    <mergeCell ref="A4:F4"/>
    <mergeCell ref="A6:F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B198-C96A-4FF4-9C3A-A842A94B6F76}">
  <sheetPr>
    <outlinePr summaryBelow="0" summaryRight="0"/>
  </sheetPr>
  <dimension ref="A1:M68"/>
  <sheetViews>
    <sheetView zoomScale="75" workbookViewId="0">
      <selection activeCell="G15" sqref="G15"/>
    </sheetView>
  </sheetViews>
  <sheetFormatPr defaultColWidth="14.5" defaultRowHeight="15.75" customHeight="1" x14ac:dyDescent="0.6"/>
  <cols>
    <col min="1" max="1" width="18.5" style="25" customWidth="1"/>
    <col min="2" max="3" width="14.5" style="25"/>
    <col min="4" max="4" width="16.5" style="25" customWidth="1"/>
    <col min="5" max="5" width="17" style="25" customWidth="1"/>
    <col min="6" max="6" width="14.5" style="25"/>
    <col min="7" max="7" width="18.6796875" style="25" customWidth="1"/>
    <col min="8" max="10" width="14.5" style="25"/>
    <col min="11" max="11" width="18.5" style="25" customWidth="1"/>
    <col min="12" max="16384" width="14.5" style="25"/>
  </cols>
  <sheetData>
    <row r="1" spans="1:13" ht="18" x14ac:dyDescent="0.8">
      <c r="A1" s="21" t="s">
        <v>86</v>
      </c>
    </row>
    <row r="2" spans="1:13" ht="16" x14ac:dyDescent="0.8">
      <c r="A2" s="32"/>
      <c r="G2" s="37"/>
      <c r="H2" s="37"/>
      <c r="I2" s="37"/>
      <c r="J2" s="37"/>
      <c r="K2" s="37"/>
      <c r="L2" s="37"/>
      <c r="M2" s="37"/>
    </row>
    <row r="3" spans="1:13" ht="18" x14ac:dyDescent="0.8">
      <c r="A3" s="38" t="s">
        <v>87</v>
      </c>
      <c r="D3" s="38" t="s">
        <v>88</v>
      </c>
      <c r="G3" s="37"/>
      <c r="H3" s="37"/>
      <c r="I3" s="37"/>
      <c r="J3" s="37"/>
      <c r="K3" s="37"/>
      <c r="L3" s="37"/>
      <c r="M3" s="37"/>
    </row>
    <row r="4" spans="1:13" ht="16" x14ac:dyDescent="0.8">
      <c r="A4" s="32" t="s">
        <v>64</v>
      </c>
      <c r="D4" s="39">
        <v>50000</v>
      </c>
      <c r="E4" s="39" t="s">
        <v>82</v>
      </c>
      <c r="F4" s="39"/>
      <c r="I4" s="37"/>
      <c r="J4" s="37"/>
      <c r="K4" s="37"/>
      <c r="L4" s="37"/>
      <c r="M4" s="37"/>
    </row>
    <row r="5" spans="1:13" ht="16" x14ac:dyDescent="0.8">
      <c r="A5" s="26" t="s">
        <v>32</v>
      </c>
      <c r="I5" s="37"/>
      <c r="J5" s="37"/>
      <c r="K5" s="37"/>
      <c r="L5" s="37"/>
    </row>
    <row r="6" spans="1:13" ht="16" x14ac:dyDescent="0.8">
      <c r="D6" s="34" t="s">
        <v>89</v>
      </c>
      <c r="E6" s="26" t="s">
        <v>90</v>
      </c>
      <c r="I6" s="37"/>
      <c r="J6" s="37"/>
      <c r="K6" s="37"/>
      <c r="L6" s="37"/>
    </row>
    <row r="7" spans="1:13" ht="16" x14ac:dyDescent="0.8">
      <c r="A7" s="26" t="s">
        <v>36</v>
      </c>
      <c r="D7" s="26"/>
      <c r="E7" s="70">
        <f>(B10*D4)-B17</f>
        <v>864000</v>
      </c>
      <c r="I7" s="37"/>
      <c r="J7" s="37"/>
      <c r="K7" s="37"/>
      <c r="L7" s="37"/>
    </row>
    <row r="8" spans="1:13" ht="16" x14ac:dyDescent="0.8">
      <c r="A8" s="26" t="s">
        <v>4</v>
      </c>
      <c r="B8" s="27">
        <v>60</v>
      </c>
      <c r="C8" s="28"/>
      <c r="G8" s="37"/>
      <c r="H8" s="37"/>
      <c r="I8" s="37"/>
      <c r="J8" s="37"/>
      <c r="K8" s="37"/>
      <c r="L8" s="37"/>
    </row>
    <row r="9" spans="1:13" ht="16" x14ac:dyDescent="0.8">
      <c r="A9" s="26" t="s">
        <v>39</v>
      </c>
      <c r="B9" s="27">
        <v>29.5</v>
      </c>
      <c r="C9" s="28"/>
      <c r="D9" s="39">
        <v>60000</v>
      </c>
      <c r="E9" s="40" t="s">
        <v>82</v>
      </c>
      <c r="G9" s="37"/>
      <c r="H9" s="37"/>
      <c r="I9" s="37"/>
      <c r="J9" s="37"/>
      <c r="K9" s="37"/>
      <c r="L9" s="37"/>
    </row>
    <row r="10" spans="1:13" ht="16" x14ac:dyDescent="0.8">
      <c r="A10" s="26" t="s">
        <v>41</v>
      </c>
      <c r="B10" s="27">
        <f>B8-B9</f>
        <v>30.5</v>
      </c>
      <c r="C10" s="28"/>
      <c r="D10" s="37"/>
      <c r="E10" s="37"/>
      <c r="G10" s="37"/>
      <c r="H10" s="37"/>
      <c r="I10" s="37"/>
      <c r="J10" s="37"/>
      <c r="K10" s="37"/>
      <c r="L10" s="37"/>
    </row>
    <row r="11" spans="1:13" ht="16" x14ac:dyDescent="0.8">
      <c r="B11" s="27"/>
      <c r="D11" s="34" t="s">
        <v>89</v>
      </c>
      <c r="E11" s="26" t="s">
        <v>90</v>
      </c>
      <c r="G11" s="37"/>
      <c r="H11" s="37"/>
      <c r="I11" s="37"/>
      <c r="J11" s="37"/>
      <c r="K11" s="37"/>
      <c r="L11" s="37"/>
    </row>
    <row r="12" spans="1:13" ht="16" x14ac:dyDescent="0.8">
      <c r="A12" s="26" t="s">
        <v>43</v>
      </c>
      <c r="B12" s="27"/>
      <c r="D12" s="26"/>
      <c r="E12" s="70">
        <f>(B10*D9)-B17</f>
        <v>1169000</v>
      </c>
      <c r="G12" s="37"/>
      <c r="H12" s="37"/>
      <c r="I12" s="37"/>
      <c r="J12" s="37"/>
      <c r="K12" s="37"/>
      <c r="L12" s="37"/>
    </row>
    <row r="13" spans="1:13" ht="16" x14ac:dyDescent="0.8">
      <c r="A13" s="26" t="s">
        <v>44</v>
      </c>
      <c r="B13" s="27">
        <v>260000</v>
      </c>
      <c r="G13" s="37"/>
      <c r="H13" s="37"/>
      <c r="I13" s="37"/>
      <c r="J13" s="37"/>
      <c r="K13" s="37"/>
      <c r="L13" s="37"/>
    </row>
    <row r="14" spans="1:13" ht="16" x14ac:dyDescent="0.8">
      <c r="A14" s="26" t="s">
        <v>45</v>
      </c>
      <c r="B14" s="27">
        <f>B31+41000</f>
        <v>241000</v>
      </c>
      <c r="G14" s="37"/>
      <c r="H14" s="37"/>
      <c r="I14" s="37"/>
      <c r="J14" s="37"/>
      <c r="K14" s="37"/>
      <c r="L14" s="37"/>
    </row>
    <row r="15" spans="1:13" ht="16" x14ac:dyDescent="0.8">
      <c r="A15" s="26" t="s">
        <v>47</v>
      </c>
      <c r="B15" s="27">
        <v>90000</v>
      </c>
      <c r="G15" s="37"/>
      <c r="H15" s="37"/>
      <c r="I15" s="37"/>
      <c r="J15" s="37"/>
      <c r="K15" s="37"/>
      <c r="L15" s="37"/>
    </row>
    <row r="16" spans="1:13" ht="16" x14ac:dyDescent="0.8">
      <c r="A16" s="26" t="s">
        <v>48</v>
      </c>
      <c r="B16" s="27">
        <v>70000</v>
      </c>
      <c r="G16" s="37"/>
      <c r="H16" s="37"/>
      <c r="I16" s="37"/>
      <c r="J16" s="37"/>
      <c r="K16" s="37"/>
      <c r="L16" s="37"/>
    </row>
    <row r="17" spans="1:12" ht="16" x14ac:dyDescent="0.8">
      <c r="A17" s="26" t="s">
        <v>50</v>
      </c>
      <c r="B17" s="27">
        <f>SUM(B13:B16)</f>
        <v>661000</v>
      </c>
      <c r="G17" s="37"/>
      <c r="H17" s="37"/>
      <c r="I17" s="37"/>
      <c r="J17" s="37"/>
      <c r="K17" s="37"/>
      <c r="L17" s="37"/>
    </row>
    <row r="18" spans="1:12" ht="16" x14ac:dyDescent="0.8">
      <c r="G18" s="37"/>
      <c r="H18" s="37"/>
      <c r="I18" s="37"/>
      <c r="J18" s="37"/>
      <c r="K18" s="37"/>
      <c r="L18" s="37"/>
    </row>
    <row r="19" spans="1:12" ht="16" x14ac:dyDescent="0.8">
      <c r="A19" s="32" t="s">
        <v>65</v>
      </c>
      <c r="D19" s="39">
        <v>50000</v>
      </c>
      <c r="E19" s="39" t="s">
        <v>82</v>
      </c>
      <c r="F19" s="39"/>
      <c r="G19" s="39"/>
      <c r="H19" s="39"/>
      <c r="I19" s="37"/>
      <c r="J19" s="37"/>
      <c r="K19" s="37"/>
      <c r="L19" s="37"/>
    </row>
    <row r="20" spans="1:12" ht="16" x14ac:dyDescent="0.8">
      <c r="A20" s="26" t="s">
        <v>30</v>
      </c>
      <c r="G20" s="37"/>
      <c r="H20" s="37"/>
      <c r="I20" s="37"/>
      <c r="J20" s="37"/>
      <c r="K20" s="37"/>
      <c r="L20" s="37"/>
    </row>
    <row r="21" spans="1:12" ht="16" x14ac:dyDescent="0.8">
      <c r="B21" s="26" t="s">
        <v>34</v>
      </c>
      <c r="D21" s="34" t="s">
        <v>89</v>
      </c>
      <c r="E21" s="26" t="s">
        <v>90</v>
      </c>
      <c r="G21" s="37"/>
      <c r="H21" s="37"/>
      <c r="I21" s="37"/>
      <c r="J21" s="37"/>
      <c r="K21" s="37"/>
      <c r="L21" s="37"/>
    </row>
    <row r="22" spans="1:12" ht="16" x14ac:dyDescent="0.8">
      <c r="A22" s="26" t="s">
        <v>35</v>
      </c>
      <c r="D22" s="26"/>
      <c r="E22" s="70">
        <f>(B27*D19)-B34</f>
        <v>680000</v>
      </c>
      <c r="G22" s="37"/>
      <c r="H22" s="37"/>
      <c r="I22" s="37"/>
      <c r="J22" s="37"/>
      <c r="K22" s="37"/>
      <c r="L22" s="37"/>
    </row>
    <row r="23" spans="1:12" ht="16" x14ac:dyDescent="0.8">
      <c r="A23" s="26" t="s">
        <v>37</v>
      </c>
      <c r="B23" s="27">
        <v>60</v>
      </c>
      <c r="G23" s="37"/>
      <c r="H23" s="37"/>
      <c r="I23" s="37"/>
      <c r="J23" s="37"/>
      <c r="K23" s="37"/>
      <c r="L23" s="37"/>
    </row>
    <row r="24" spans="1:12" ht="16" x14ac:dyDescent="0.8">
      <c r="A24" s="26" t="s">
        <v>38</v>
      </c>
      <c r="B24" s="27">
        <v>29.5</v>
      </c>
      <c r="D24" s="39">
        <v>60000</v>
      </c>
      <c r="E24" s="40" t="s">
        <v>82</v>
      </c>
      <c r="G24" s="37"/>
      <c r="H24" s="37"/>
      <c r="I24" s="37"/>
      <c r="J24" s="37"/>
      <c r="K24" s="37"/>
      <c r="L24" s="37"/>
    </row>
    <row r="25" spans="1:12" ht="16" x14ac:dyDescent="0.8">
      <c r="A25" s="26" t="s">
        <v>40</v>
      </c>
      <c r="B25" s="27">
        <v>4.5</v>
      </c>
      <c r="D25" s="37"/>
      <c r="E25" s="37"/>
      <c r="G25" s="37"/>
      <c r="H25" s="37"/>
      <c r="I25" s="37"/>
      <c r="J25" s="37"/>
      <c r="K25" s="37"/>
      <c r="L25" s="37"/>
    </row>
    <row r="26" spans="1:12" ht="16" x14ac:dyDescent="0.8">
      <c r="A26" s="26" t="s">
        <v>42</v>
      </c>
      <c r="B26" s="27">
        <f>SUM(B24:B25)</f>
        <v>34</v>
      </c>
      <c r="D26" s="34" t="s">
        <v>89</v>
      </c>
      <c r="E26" s="26" t="s">
        <v>90</v>
      </c>
      <c r="G26" s="37"/>
      <c r="H26" s="37"/>
      <c r="I26" s="37"/>
      <c r="J26" s="37"/>
      <c r="K26" s="37"/>
      <c r="L26" s="37"/>
    </row>
    <row r="27" spans="1:12" ht="16" x14ac:dyDescent="0.8">
      <c r="A27" s="26" t="s">
        <v>68</v>
      </c>
      <c r="B27" s="27">
        <f>B23-B26</f>
        <v>26</v>
      </c>
      <c r="D27" s="26"/>
      <c r="E27" s="70">
        <f>(B27*D24)-B34</f>
        <v>940000</v>
      </c>
      <c r="G27" s="37"/>
      <c r="H27" s="37"/>
      <c r="I27" s="37"/>
      <c r="J27" s="37"/>
      <c r="K27" s="37"/>
      <c r="L27" s="37"/>
    </row>
    <row r="28" spans="1:12" ht="16" x14ac:dyDescent="0.8">
      <c r="G28" s="37"/>
      <c r="H28" s="37"/>
      <c r="I28" s="37"/>
      <c r="J28" s="37"/>
      <c r="K28" s="37"/>
      <c r="L28" s="37"/>
    </row>
    <row r="29" spans="1:12" ht="16" x14ac:dyDescent="0.8">
      <c r="A29" s="26" t="s">
        <v>43</v>
      </c>
      <c r="B29" s="27"/>
      <c r="G29" s="37"/>
      <c r="H29" s="37"/>
      <c r="I29" s="37"/>
      <c r="J29" s="37"/>
      <c r="K29" s="37"/>
      <c r="L29" s="37"/>
    </row>
    <row r="30" spans="1:12" ht="16" x14ac:dyDescent="0.8">
      <c r="A30" s="26" t="s">
        <v>44</v>
      </c>
      <c r="B30" s="27">
        <v>260000</v>
      </c>
      <c r="G30" s="37"/>
      <c r="H30" s="37"/>
      <c r="I30" s="37"/>
      <c r="J30" s="37"/>
      <c r="K30" s="37"/>
      <c r="L30" s="37"/>
    </row>
    <row r="31" spans="1:12" ht="16" x14ac:dyDescent="0.8">
      <c r="A31" s="26" t="s">
        <v>46</v>
      </c>
      <c r="B31" s="27">
        <v>200000</v>
      </c>
      <c r="G31" s="37"/>
      <c r="H31" s="37"/>
      <c r="I31" s="37"/>
      <c r="J31" s="37"/>
      <c r="K31" s="37"/>
      <c r="L31" s="37"/>
    </row>
    <row r="32" spans="1:12" ht="16" x14ac:dyDescent="0.8">
      <c r="A32" s="26" t="s">
        <v>47</v>
      </c>
      <c r="B32" s="27">
        <v>90000</v>
      </c>
      <c r="G32" s="37"/>
      <c r="H32" s="37"/>
      <c r="I32" s="37"/>
      <c r="J32" s="37"/>
      <c r="K32" s="37"/>
      <c r="L32" s="37"/>
    </row>
    <row r="33" spans="1:12" ht="16" x14ac:dyDescent="0.8">
      <c r="A33" s="26" t="s">
        <v>49</v>
      </c>
      <c r="B33" s="27">
        <v>70000</v>
      </c>
      <c r="G33" s="37"/>
      <c r="H33" s="37"/>
      <c r="I33" s="37"/>
      <c r="J33" s="37"/>
      <c r="K33" s="37"/>
      <c r="L33" s="37"/>
    </row>
    <row r="34" spans="1:12" ht="16" x14ac:dyDescent="0.8">
      <c r="A34" s="26" t="s">
        <v>50</v>
      </c>
      <c r="B34" s="27">
        <f>SUM(B30:B33)</f>
        <v>620000</v>
      </c>
      <c r="G34" s="37"/>
      <c r="H34" s="37"/>
      <c r="I34" s="37"/>
      <c r="J34" s="37"/>
      <c r="K34" s="37"/>
      <c r="L34" s="37"/>
    </row>
    <row r="35" spans="1:12" ht="16" x14ac:dyDescent="0.8">
      <c r="A35" s="32"/>
      <c r="G35" s="37"/>
      <c r="H35" s="37"/>
      <c r="I35" s="37"/>
      <c r="J35" s="37"/>
      <c r="K35" s="37"/>
      <c r="L35" s="37"/>
    </row>
    <row r="36" spans="1:12" ht="16" x14ac:dyDescent="0.8">
      <c r="A36" s="32"/>
      <c r="G36" s="37"/>
      <c r="H36" s="37"/>
      <c r="I36" s="37"/>
      <c r="J36" s="37"/>
      <c r="K36" s="37"/>
      <c r="L36" s="37"/>
    </row>
    <row r="37" spans="1:12" ht="16" x14ac:dyDescent="0.8">
      <c r="A37" s="32"/>
      <c r="G37" s="37"/>
      <c r="H37" s="37"/>
      <c r="I37" s="37"/>
      <c r="J37" s="37"/>
      <c r="K37" s="37"/>
      <c r="L37" s="37"/>
    </row>
    <row r="38" spans="1:12" ht="16" x14ac:dyDescent="0.8">
      <c r="A38" s="32"/>
      <c r="G38" s="37"/>
      <c r="H38" s="37"/>
      <c r="I38" s="37"/>
      <c r="J38" s="37"/>
      <c r="K38" s="37"/>
      <c r="L38" s="37"/>
    </row>
    <row r="39" spans="1:12" ht="16" x14ac:dyDescent="0.8">
      <c r="A39" s="32"/>
      <c r="G39" s="37"/>
      <c r="H39" s="37"/>
      <c r="I39" s="37"/>
      <c r="J39" s="37"/>
      <c r="K39" s="37"/>
      <c r="L39" s="37"/>
    </row>
    <row r="40" spans="1:12" ht="16" x14ac:dyDescent="0.8">
      <c r="A40" s="32"/>
      <c r="G40" s="37"/>
      <c r="H40" s="37"/>
      <c r="I40" s="37"/>
      <c r="J40" s="37"/>
      <c r="K40" s="37"/>
      <c r="L40" s="37"/>
    </row>
    <row r="41" spans="1:12" ht="16" x14ac:dyDescent="0.8">
      <c r="A41" s="32"/>
      <c r="G41" s="37"/>
      <c r="H41" s="37"/>
      <c r="I41" s="37"/>
      <c r="J41" s="37"/>
      <c r="K41" s="37"/>
      <c r="L41" s="37"/>
    </row>
    <row r="42" spans="1:12" ht="16" x14ac:dyDescent="0.8">
      <c r="A42" s="32"/>
      <c r="G42" s="37"/>
      <c r="H42" s="37"/>
      <c r="I42" s="37"/>
      <c r="J42" s="37"/>
      <c r="K42" s="37"/>
      <c r="L42" s="37"/>
    </row>
    <row r="43" spans="1:12" ht="15.75" customHeight="1" x14ac:dyDescent="0.6">
      <c r="A43" s="32"/>
      <c r="G43" s="32"/>
    </row>
    <row r="44" spans="1:12" ht="15.75" customHeight="1" x14ac:dyDescent="0.6">
      <c r="A44" s="32"/>
      <c r="G44" s="32"/>
    </row>
    <row r="45" spans="1:12" ht="13" x14ac:dyDescent="0.6">
      <c r="E45" s="41"/>
      <c r="G45" s="32"/>
      <c r="K45" s="32"/>
    </row>
    <row r="46" spans="1:12" ht="13" x14ac:dyDescent="0.6">
      <c r="E46" s="41"/>
      <c r="H46" s="41"/>
      <c r="L46" s="41"/>
    </row>
    <row r="52" spans="2:12" ht="13" x14ac:dyDescent="0.6">
      <c r="B52" s="42"/>
    </row>
    <row r="53" spans="2:12" ht="13" x14ac:dyDescent="0.6">
      <c r="D53" s="32"/>
      <c r="G53" s="32"/>
      <c r="K53" s="32"/>
    </row>
    <row r="57" spans="2:12" ht="13" x14ac:dyDescent="0.6">
      <c r="B57" s="27"/>
    </row>
    <row r="58" spans="2:12" ht="13" x14ac:dyDescent="0.6">
      <c r="B58" s="27"/>
      <c r="E58" s="27"/>
      <c r="H58" s="27"/>
      <c r="L58" s="27"/>
    </row>
    <row r="59" spans="2:12" ht="13" x14ac:dyDescent="0.6">
      <c r="B59" s="27"/>
      <c r="E59" s="27"/>
      <c r="H59" s="27"/>
      <c r="L59" s="27"/>
    </row>
    <row r="60" spans="2:12" ht="13" x14ac:dyDescent="0.6">
      <c r="B60" s="27"/>
      <c r="E60" s="27"/>
      <c r="H60" s="27"/>
      <c r="L60" s="27"/>
    </row>
    <row r="61" spans="2:12" ht="13" x14ac:dyDescent="0.6">
      <c r="B61" s="27"/>
      <c r="E61" s="27"/>
      <c r="H61" s="27"/>
      <c r="L61" s="27"/>
    </row>
    <row r="62" spans="2:12" ht="13" x14ac:dyDescent="0.6">
      <c r="E62" s="27"/>
      <c r="H62" s="27"/>
      <c r="L62" s="27"/>
    </row>
    <row r="63" spans="2:12" ht="13" x14ac:dyDescent="0.6">
      <c r="B63" s="27"/>
    </row>
    <row r="64" spans="2:12" ht="13" x14ac:dyDescent="0.6">
      <c r="B64" s="27"/>
      <c r="D64" s="32"/>
      <c r="G64" s="32"/>
      <c r="H64" s="32"/>
      <c r="K64" s="32"/>
      <c r="L64" s="32"/>
    </row>
    <row r="65" spans="2:2" ht="13" x14ac:dyDescent="0.6">
      <c r="B65" s="27"/>
    </row>
    <row r="66" spans="2:2" ht="13" x14ac:dyDescent="0.6">
      <c r="B66" s="27"/>
    </row>
    <row r="67" spans="2:2" ht="13" x14ac:dyDescent="0.6">
      <c r="B67" s="27"/>
    </row>
    <row r="68" spans="2:2" ht="13" x14ac:dyDescent="0.6">
      <c r="B68" s="2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D22D1-D1D0-43C1-B9FC-FDAB0ACA6F86}">
  <sheetPr>
    <outlinePr summaryBelow="0" summaryRight="0"/>
  </sheetPr>
  <dimension ref="A1:F23"/>
  <sheetViews>
    <sheetView zoomScale="55" zoomScaleNormal="10" workbookViewId="0">
      <selection activeCell="I22" sqref="I22"/>
    </sheetView>
  </sheetViews>
  <sheetFormatPr defaultColWidth="14.5" defaultRowHeight="15.75" customHeight="1" x14ac:dyDescent="0.6"/>
  <cols>
    <col min="1" max="1" width="17.6796875" style="25" customWidth="1"/>
    <col min="2" max="4" width="14.5" style="25"/>
    <col min="5" max="5" width="19.6796875" style="25" customWidth="1"/>
    <col min="6" max="16384" width="14.5" style="25"/>
  </cols>
  <sheetData>
    <row r="1" spans="1:6" ht="18" x14ac:dyDescent="0.8">
      <c r="A1" s="21" t="s">
        <v>91</v>
      </c>
    </row>
    <row r="3" spans="1:6" ht="15.75" customHeight="1" x14ac:dyDescent="0.6">
      <c r="A3" s="43" t="s">
        <v>92</v>
      </c>
      <c r="B3" s="36">
        <v>368000</v>
      </c>
      <c r="C3" s="44"/>
      <c r="D3" s="44"/>
      <c r="E3" s="44"/>
      <c r="F3" s="44"/>
    </row>
    <row r="5" spans="1:6" ht="15.75" customHeight="1" x14ac:dyDescent="0.8">
      <c r="A5" s="38" t="s">
        <v>64</v>
      </c>
      <c r="E5" s="38" t="s">
        <v>65</v>
      </c>
    </row>
    <row r="6" spans="1:6" ht="15.75" customHeight="1" x14ac:dyDescent="0.6">
      <c r="A6" s="26" t="s">
        <v>32</v>
      </c>
      <c r="E6" s="26" t="s">
        <v>30</v>
      </c>
    </row>
    <row r="7" spans="1:6" ht="15.75" customHeight="1" x14ac:dyDescent="0.6">
      <c r="F7" s="26" t="s">
        <v>34</v>
      </c>
    </row>
    <row r="8" spans="1:6" ht="15.75" customHeight="1" x14ac:dyDescent="0.6">
      <c r="A8" s="26" t="s">
        <v>36</v>
      </c>
      <c r="E8" s="26" t="s">
        <v>35</v>
      </c>
    </row>
    <row r="9" spans="1:6" ht="15.75" customHeight="1" x14ac:dyDescent="0.6">
      <c r="A9" s="26" t="s">
        <v>4</v>
      </c>
      <c r="B9" s="27">
        <v>60</v>
      </c>
      <c r="C9" s="28">
        <f>B9/B9</f>
        <v>1</v>
      </c>
      <c r="E9" s="26" t="s">
        <v>37</v>
      </c>
      <c r="F9" s="27">
        <v>60</v>
      </c>
    </row>
    <row r="10" spans="1:6" ht="15.75" customHeight="1" x14ac:dyDescent="0.6">
      <c r="A10" s="26" t="s">
        <v>39</v>
      </c>
      <c r="B10" s="27">
        <v>29.5</v>
      </c>
      <c r="C10" s="28">
        <f>B10/B9</f>
        <v>0.49166666666666664</v>
      </c>
      <c r="E10" s="26" t="s">
        <v>38</v>
      </c>
      <c r="F10" s="27">
        <v>29.5</v>
      </c>
    </row>
    <row r="11" spans="1:6" ht="15.75" customHeight="1" x14ac:dyDescent="0.6">
      <c r="A11" s="26" t="s">
        <v>41</v>
      </c>
      <c r="B11" s="27">
        <f>B9-B10</f>
        <v>30.5</v>
      </c>
      <c r="C11" s="28">
        <f>B11/B9</f>
        <v>0.5083333333333333</v>
      </c>
      <c r="E11" s="26" t="s">
        <v>40</v>
      </c>
      <c r="F11" s="27">
        <v>4.5</v>
      </c>
    </row>
    <row r="12" spans="1:6" ht="15.75" customHeight="1" x14ac:dyDescent="0.6">
      <c r="B12" s="27"/>
      <c r="E12" s="26" t="s">
        <v>42</v>
      </c>
      <c r="F12" s="27">
        <f>SUM(F10:F11)</f>
        <v>34</v>
      </c>
    </row>
    <row r="13" spans="1:6" ht="15.75" customHeight="1" x14ac:dyDescent="0.6">
      <c r="A13" s="26" t="s">
        <v>43</v>
      </c>
      <c r="B13" s="27"/>
      <c r="E13" s="26" t="s">
        <v>68</v>
      </c>
      <c r="F13" s="27">
        <f>F9-F12</f>
        <v>26</v>
      </c>
    </row>
    <row r="14" spans="1:6" ht="15.75" customHeight="1" x14ac:dyDescent="0.6">
      <c r="A14" s="26" t="s">
        <v>44</v>
      </c>
      <c r="B14" s="27">
        <v>260000</v>
      </c>
    </row>
    <row r="15" spans="1:6" ht="15.75" customHeight="1" x14ac:dyDescent="0.6">
      <c r="A15" s="26" t="s">
        <v>45</v>
      </c>
      <c r="B15" s="27">
        <f>F17+41000</f>
        <v>241000</v>
      </c>
      <c r="E15" s="26" t="s">
        <v>43</v>
      </c>
      <c r="F15" s="27"/>
    </row>
    <row r="16" spans="1:6" ht="15.75" customHeight="1" x14ac:dyDescent="0.6">
      <c r="A16" s="26" t="s">
        <v>47</v>
      </c>
      <c r="B16" s="27">
        <v>90000</v>
      </c>
      <c r="E16" s="26" t="s">
        <v>44</v>
      </c>
      <c r="F16" s="27">
        <v>260000</v>
      </c>
    </row>
    <row r="17" spans="1:6" ht="15.75" customHeight="1" x14ac:dyDescent="0.6">
      <c r="A17" s="26" t="s">
        <v>48</v>
      </c>
      <c r="B17" s="27">
        <v>70000</v>
      </c>
      <c r="E17" s="26" t="s">
        <v>46</v>
      </c>
      <c r="F17" s="27">
        <v>200000</v>
      </c>
    </row>
    <row r="18" spans="1:6" ht="15.75" customHeight="1" x14ac:dyDescent="0.6">
      <c r="A18" s="26" t="s">
        <v>50</v>
      </c>
      <c r="B18" s="27">
        <f>SUM(B14:B17)</f>
        <v>661000</v>
      </c>
      <c r="E18" s="26" t="s">
        <v>47</v>
      </c>
      <c r="F18" s="27">
        <v>90000</v>
      </c>
    </row>
    <row r="19" spans="1:6" ht="15.75" customHeight="1" x14ac:dyDescent="0.6">
      <c r="E19" s="26" t="s">
        <v>49</v>
      </c>
      <c r="F19" s="27">
        <v>70000</v>
      </c>
    </row>
    <row r="20" spans="1:6" ht="15.75" customHeight="1" x14ac:dyDescent="0.6">
      <c r="A20" s="34" t="s">
        <v>93</v>
      </c>
      <c r="B20" s="26" t="s">
        <v>94</v>
      </c>
      <c r="E20" s="26" t="s">
        <v>50</v>
      </c>
      <c r="F20" s="27">
        <f>SUM(F16:F19)</f>
        <v>620000</v>
      </c>
    </row>
    <row r="21" spans="1:6" ht="15.75" customHeight="1" x14ac:dyDescent="0.6">
      <c r="B21" s="76">
        <f>(B18+B3)/B11</f>
        <v>33737.704918032789</v>
      </c>
    </row>
    <row r="22" spans="1:6" ht="15.75" customHeight="1" x14ac:dyDescent="0.6">
      <c r="E22" s="34" t="s">
        <v>93</v>
      </c>
      <c r="F22" s="26" t="s">
        <v>94</v>
      </c>
    </row>
    <row r="23" spans="1:6" ht="15.75" customHeight="1" x14ac:dyDescent="0.6">
      <c r="F23" s="76">
        <f>(F20+B3)/F13</f>
        <v>38000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CFAC9-A958-4449-AAF2-F1E8FC50FCA6}">
  <dimension ref="A1:R20"/>
  <sheetViews>
    <sheetView topLeftCell="A8" zoomScale="66" zoomScaleNormal="85" workbookViewId="0">
      <selection activeCell="M11" sqref="M11"/>
    </sheetView>
  </sheetViews>
  <sheetFormatPr defaultColWidth="8.81640625" defaultRowHeight="14.75" x14ac:dyDescent="0.75"/>
  <cols>
    <col min="1" max="1" width="22.31640625" bestFit="1" customWidth="1"/>
    <col min="2" max="2" width="13.5" customWidth="1"/>
    <col min="5" max="5" width="9" bestFit="1" customWidth="1"/>
    <col min="8" max="8" width="9" bestFit="1" customWidth="1"/>
    <col min="14" max="14" width="12.31640625" bestFit="1" customWidth="1"/>
    <col min="15" max="15" width="11.81640625" bestFit="1" customWidth="1"/>
    <col min="16" max="16" width="16.6796875" bestFit="1" customWidth="1"/>
  </cols>
  <sheetData>
    <row r="1" spans="1:18" ht="18" x14ac:dyDescent="0.8">
      <c r="A1" s="10" t="s">
        <v>29</v>
      </c>
    </row>
    <row r="3" spans="1:18" x14ac:dyDescent="0.75">
      <c r="A3" s="11" t="s">
        <v>0</v>
      </c>
      <c r="B3" s="12">
        <f>B20/((B10-B13)/B10)</f>
        <v>1430769.2307692308</v>
      </c>
      <c r="C3" s="11"/>
      <c r="D3" s="11"/>
      <c r="E3" s="11"/>
      <c r="F3" s="11"/>
      <c r="G3" s="11"/>
      <c r="H3" s="11"/>
      <c r="I3" s="11"/>
      <c r="J3" s="11"/>
      <c r="K3" s="11"/>
      <c r="L3" s="11"/>
      <c r="M3" s="11"/>
      <c r="N3" s="11"/>
      <c r="O3" s="11"/>
      <c r="P3" s="11"/>
      <c r="Q3" s="11"/>
      <c r="R3" s="11"/>
    </row>
    <row r="4" spans="1:18" x14ac:dyDescent="0.75">
      <c r="A4" s="11" t="s">
        <v>1</v>
      </c>
      <c r="B4" t="s">
        <v>123</v>
      </c>
      <c r="C4" s="11"/>
      <c r="D4" s="11"/>
      <c r="E4" s="11"/>
      <c r="F4" s="11"/>
      <c r="G4" s="11"/>
      <c r="H4" s="11"/>
      <c r="I4" s="11"/>
      <c r="J4" s="11"/>
      <c r="K4" s="11"/>
      <c r="L4" s="11"/>
      <c r="M4" s="11"/>
      <c r="N4" s="11"/>
      <c r="O4" s="11"/>
      <c r="P4" s="11"/>
      <c r="Q4" s="11"/>
      <c r="R4" s="11"/>
    </row>
    <row r="5" spans="1:18" x14ac:dyDescent="0.75">
      <c r="A5" s="19"/>
      <c r="B5" s="11"/>
      <c r="C5" s="11"/>
      <c r="D5" s="95" t="s">
        <v>16</v>
      </c>
      <c r="E5" s="95"/>
      <c r="F5" s="11"/>
      <c r="G5" s="95" t="s">
        <v>17</v>
      </c>
      <c r="H5" s="95"/>
      <c r="I5" s="11"/>
      <c r="J5" s="95" t="s">
        <v>18</v>
      </c>
      <c r="K5" s="95"/>
      <c r="L5" s="11"/>
      <c r="M5" s="95" t="s">
        <v>19</v>
      </c>
      <c r="N5" s="95"/>
      <c r="O5" s="95"/>
      <c r="P5" s="95"/>
      <c r="Q5" s="11"/>
      <c r="R5" s="11"/>
    </row>
    <row r="6" spans="1:18" x14ac:dyDescent="0.75">
      <c r="A6" s="11"/>
      <c r="B6" s="11"/>
      <c r="C6" s="11"/>
      <c r="D6" s="11" t="s">
        <v>15</v>
      </c>
      <c r="E6" s="11" t="s">
        <v>14</v>
      </c>
      <c r="F6" s="11"/>
      <c r="G6" s="11" t="s">
        <v>15</v>
      </c>
      <c r="H6" s="11" t="s">
        <v>14</v>
      </c>
      <c r="I6" s="11"/>
      <c r="J6" s="11" t="s">
        <v>15</v>
      </c>
      <c r="K6" s="11" t="s">
        <v>20</v>
      </c>
      <c r="L6" s="11"/>
      <c r="M6" s="11" t="s">
        <v>15</v>
      </c>
      <c r="N6" s="11" t="s">
        <v>22</v>
      </c>
      <c r="O6" s="11" t="s">
        <v>21</v>
      </c>
      <c r="P6" s="11" t="s">
        <v>23</v>
      </c>
      <c r="Q6" s="11" t="s">
        <v>24</v>
      </c>
      <c r="R6" s="11"/>
    </row>
    <row r="7" spans="1:18" ht="15.5" thickBot="1" x14ac:dyDescent="0.9">
      <c r="A7" s="11"/>
      <c r="B7" s="11"/>
      <c r="C7" s="11"/>
      <c r="D7" s="11">
        <v>0</v>
      </c>
      <c r="E7" s="20">
        <f t="shared" ref="E7:E17" si="0">D7*$B$10</f>
        <v>0</v>
      </c>
      <c r="F7" s="11"/>
      <c r="G7" s="11">
        <v>0</v>
      </c>
      <c r="H7" s="20">
        <f t="shared" ref="H7:H17" si="1">$B$13*G7</f>
        <v>0</v>
      </c>
      <c r="I7" s="11"/>
      <c r="J7" s="11">
        <v>0</v>
      </c>
      <c r="K7" s="11">
        <v>620000</v>
      </c>
      <c r="L7" s="11"/>
      <c r="M7" s="11">
        <v>0</v>
      </c>
      <c r="N7" s="20">
        <f t="shared" ref="N7:N17" si="2">M7*$B$10</f>
        <v>0</v>
      </c>
      <c r="O7" s="20">
        <v>620000</v>
      </c>
      <c r="P7" s="20">
        <f>$B$20</f>
        <v>620000</v>
      </c>
      <c r="Q7" s="20">
        <v>60</v>
      </c>
      <c r="R7" s="11" t="s">
        <v>28</v>
      </c>
    </row>
    <row r="8" spans="1:18" ht="15.5" thickBot="1" x14ac:dyDescent="0.9">
      <c r="A8" s="1"/>
      <c r="B8" s="13" t="s">
        <v>2</v>
      </c>
      <c r="C8" s="11"/>
      <c r="D8" s="11">
        <v>500</v>
      </c>
      <c r="E8" s="20">
        <f t="shared" si="0"/>
        <v>30000</v>
      </c>
      <c r="F8" s="11"/>
      <c r="G8" s="11">
        <v>500</v>
      </c>
      <c r="H8" s="20">
        <f t="shared" si="1"/>
        <v>17000</v>
      </c>
      <c r="I8" s="11"/>
      <c r="J8" s="11">
        <v>500</v>
      </c>
      <c r="K8" s="11">
        <v>620000</v>
      </c>
      <c r="L8" s="11"/>
      <c r="M8" s="11">
        <v>5000</v>
      </c>
      <c r="N8" s="20">
        <f t="shared" si="2"/>
        <v>300000</v>
      </c>
      <c r="O8" s="20">
        <f>$O$7+(M8*$B$13)</f>
        <v>790000</v>
      </c>
      <c r="P8" s="20">
        <f t="shared" ref="P8:P17" si="3">$B$20</f>
        <v>620000</v>
      </c>
      <c r="Q8" s="11"/>
      <c r="R8" s="11"/>
    </row>
    <row r="9" spans="1:18" ht="15.5" thickBot="1" x14ac:dyDescent="0.9">
      <c r="A9" s="14" t="s">
        <v>3</v>
      </c>
      <c r="B9" s="4"/>
      <c r="C9" s="11"/>
      <c r="D9" s="11">
        <v>1000</v>
      </c>
      <c r="E9" s="20">
        <f t="shared" si="0"/>
        <v>60000</v>
      </c>
      <c r="F9" s="11"/>
      <c r="G9" s="11">
        <v>1000</v>
      </c>
      <c r="H9" s="20">
        <f t="shared" si="1"/>
        <v>34000</v>
      </c>
      <c r="I9" s="11"/>
      <c r="J9" s="11">
        <v>1000</v>
      </c>
      <c r="K9" s="11">
        <v>620000</v>
      </c>
      <c r="L9" s="11"/>
      <c r="M9" s="11">
        <v>10000</v>
      </c>
      <c r="N9" s="20">
        <f t="shared" si="2"/>
        <v>600000</v>
      </c>
      <c r="O9" s="20">
        <f t="shared" ref="O9:O17" si="4">$O$7+(M9*$B$13)</f>
        <v>960000</v>
      </c>
      <c r="P9" s="20">
        <f t="shared" si="3"/>
        <v>620000</v>
      </c>
      <c r="Q9" s="11"/>
      <c r="R9" s="11"/>
    </row>
    <row r="10" spans="1:18" ht="15.5" thickBot="1" x14ac:dyDescent="0.9">
      <c r="A10" s="14" t="s">
        <v>4</v>
      </c>
      <c r="B10" s="15">
        <v>60</v>
      </c>
      <c r="C10" s="11"/>
      <c r="D10" s="11">
        <v>1500</v>
      </c>
      <c r="E10" s="20">
        <f t="shared" si="0"/>
        <v>90000</v>
      </c>
      <c r="F10" s="11"/>
      <c r="G10" s="11">
        <v>1500</v>
      </c>
      <c r="H10" s="20">
        <f t="shared" si="1"/>
        <v>51000</v>
      </c>
      <c r="I10" s="11"/>
      <c r="J10" s="11">
        <v>1500</v>
      </c>
      <c r="K10" s="11">
        <v>620000</v>
      </c>
      <c r="L10" s="11"/>
      <c r="M10" s="11">
        <v>15000</v>
      </c>
      <c r="N10" s="20">
        <f t="shared" si="2"/>
        <v>900000</v>
      </c>
      <c r="O10" s="20">
        <f t="shared" si="4"/>
        <v>1130000</v>
      </c>
      <c r="P10" s="20">
        <f t="shared" si="3"/>
        <v>620000</v>
      </c>
      <c r="Q10" s="11"/>
      <c r="R10" s="11"/>
    </row>
    <row r="11" spans="1:18" ht="15.5" thickBot="1" x14ac:dyDescent="0.9">
      <c r="A11" s="14" t="s">
        <v>5</v>
      </c>
      <c r="B11" s="16">
        <v>29.5</v>
      </c>
      <c r="C11" s="11"/>
      <c r="D11" s="11">
        <v>2000</v>
      </c>
      <c r="E11" s="20">
        <f t="shared" si="0"/>
        <v>120000</v>
      </c>
      <c r="F11" s="11"/>
      <c r="G11" s="11">
        <v>2000</v>
      </c>
      <c r="H11" s="20">
        <f t="shared" si="1"/>
        <v>68000</v>
      </c>
      <c r="I11" s="11"/>
      <c r="J11" s="11">
        <v>2000</v>
      </c>
      <c r="K11" s="11">
        <v>620000</v>
      </c>
      <c r="L11" s="11"/>
      <c r="M11" s="11">
        <v>20000</v>
      </c>
      <c r="N11" s="20">
        <f t="shared" si="2"/>
        <v>1200000</v>
      </c>
      <c r="O11" s="20">
        <f t="shared" si="4"/>
        <v>1300000</v>
      </c>
      <c r="P11" s="20">
        <f t="shared" si="3"/>
        <v>620000</v>
      </c>
      <c r="Q11" s="11"/>
      <c r="R11" s="11"/>
    </row>
    <row r="12" spans="1:18" ht="15.5" thickBot="1" x14ac:dyDescent="0.9">
      <c r="A12" s="14" t="s">
        <v>6</v>
      </c>
      <c r="B12" s="17">
        <v>4.5</v>
      </c>
      <c r="C12" s="11"/>
      <c r="D12" s="11">
        <v>2500</v>
      </c>
      <c r="E12" s="20">
        <f t="shared" si="0"/>
        <v>150000</v>
      </c>
      <c r="F12" s="11"/>
      <c r="G12" s="11">
        <v>2500</v>
      </c>
      <c r="H12" s="20">
        <f t="shared" si="1"/>
        <v>85000</v>
      </c>
      <c r="I12" s="11"/>
      <c r="J12" s="11">
        <v>2500</v>
      </c>
      <c r="K12" s="11">
        <v>620000</v>
      </c>
      <c r="L12" s="11"/>
      <c r="M12" s="11">
        <v>25000</v>
      </c>
      <c r="N12" s="20">
        <f t="shared" si="2"/>
        <v>1500000</v>
      </c>
      <c r="O12" s="20">
        <f t="shared" si="4"/>
        <v>1470000</v>
      </c>
      <c r="P12" s="20">
        <f t="shared" si="3"/>
        <v>620000</v>
      </c>
      <c r="Q12" s="11"/>
      <c r="R12" s="11"/>
    </row>
    <row r="13" spans="1:18" ht="15.5" thickBot="1" x14ac:dyDescent="0.9">
      <c r="A13" s="14" t="s">
        <v>7</v>
      </c>
      <c r="B13" s="15">
        <v>34</v>
      </c>
      <c r="C13" s="11"/>
      <c r="D13" s="11">
        <v>3000</v>
      </c>
      <c r="E13" s="20">
        <f t="shared" si="0"/>
        <v>180000</v>
      </c>
      <c r="F13" s="11"/>
      <c r="G13" s="11">
        <v>3000</v>
      </c>
      <c r="H13" s="20">
        <f t="shared" si="1"/>
        <v>102000</v>
      </c>
      <c r="I13" s="11"/>
      <c r="J13" s="11">
        <v>3000</v>
      </c>
      <c r="K13" s="11">
        <v>620000</v>
      </c>
      <c r="L13" s="11"/>
      <c r="M13" s="11">
        <v>30000</v>
      </c>
      <c r="N13" s="20">
        <f t="shared" si="2"/>
        <v>1800000</v>
      </c>
      <c r="O13" s="20">
        <f t="shared" si="4"/>
        <v>1640000</v>
      </c>
      <c r="P13" s="20">
        <f t="shared" si="3"/>
        <v>620000</v>
      </c>
      <c r="Q13" s="11"/>
      <c r="R13" s="11"/>
    </row>
    <row r="14" spans="1:18" ht="15.5" thickBot="1" x14ac:dyDescent="0.9">
      <c r="A14" s="8"/>
      <c r="B14" s="4"/>
      <c r="C14" s="11"/>
      <c r="D14" s="11">
        <v>3500</v>
      </c>
      <c r="E14" s="20">
        <f t="shared" si="0"/>
        <v>210000</v>
      </c>
      <c r="F14" s="11"/>
      <c r="G14" s="11">
        <v>3500</v>
      </c>
      <c r="H14" s="20">
        <f t="shared" si="1"/>
        <v>119000</v>
      </c>
      <c r="I14" s="11"/>
      <c r="J14" s="11">
        <v>3500</v>
      </c>
      <c r="K14" s="11">
        <v>620000</v>
      </c>
      <c r="L14" s="11"/>
      <c r="M14" s="11">
        <v>35000</v>
      </c>
      <c r="N14" s="20">
        <f t="shared" si="2"/>
        <v>2100000</v>
      </c>
      <c r="O14" s="20">
        <f t="shared" si="4"/>
        <v>1810000</v>
      </c>
      <c r="P14" s="20">
        <f t="shared" si="3"/>
        <v>620000</v>
      </c>
      <c r="Q14" s="11"/>
      <c r="R14" s="11"/>
    </row>
    <row r="15" spans="1:18" ht="15.5" thickBot="1" x14ac:dyDescent="0.9">
      <c r="A15" s="14" t="s">
        <v>8</v>
      </c>
      <c r="B15" s="4"/>
      <c r="C15" s="11"/>
      <c r="D15" s="11">
        <v>4000</v>
      </c>
      <c r="E15" s="20">
        <f t="shared" si="0"/>
        <v>240000</v>
      </c>
      <c r="F15" s="11"/>
      <c r="G15" s="11">
        <v>4000</v>
      </c>
      <c r="H15" s="20">
        <f t="shared" si="1"/>
        <v>136000</v>
      </c>
      <c r="I15" s="11"/>
      <c r="J15" s="11">
        <v>4000</v>
      </c>
      <c r="K15" s="11">
        <v>620000</v>
      </c>
      <c r="L15" s="11"/>
      <c r="M15" s="11">
        <v>40000</v>
      </c>
      <c r="N15" s="20">
        <f t="shared" si="2"/>
        <v>2400000</v>
      </c>
      <c r="O15" s="20">
        <f t="shared" si="4"/>
        <v>1980000</v>
      </c>
      <c r="P15" s="20">
        <f t="shared" si="3"/>
        <v>620000</v>
      </c>
      <c r="Q15" s="11"/>
      <c r="R15" s="11"/>
    </row>
    <row r="16" spans="1:18" ht="15.5" thickBot="1" x14ac:dyDescent="0.9">
      <c r="A16" s="14" t="s">
        <v>9</v>
      </c>
      <c r="B16" s="15">
        <v>260000</v>
      </c>
      <c r="C16" s="11"/>
      <c r="D16" s="11">
        <v>4500</v>
      </c>
      <c r="E16" s="20">
        <f t="shared" si="0"/>
        <v>270000</v>
      </c>
      <c r="F16" s="11"/>
      <c r="G16" s="11">
        <v>4500</v>
      </c>
      <c r="H16" s="20">
        <f t="shared" si="1"/>
        <v>153000</v>
      </c>
      <c r="I16" s="11"/>
      <c r="J16" s="11">
        <v>4500</v>
      </c>
      <c r="K16" s="11">
        <v>620000</v>
      </c>
      <c r="L16" s="11"/>
      <c r="M16" s="11">
        <v>45000</v>
      </c>
      <c r="N16" s="20">
        <f t="shared" si="2"/>
        <v>2700000</v>
      </c>
      <c r="O16" s="20">
        <f t="shared" si="4"/>
        <v>2150000</v>
      </c>
      <c r="P16" s="20">
        <f t="shared" si="3"/>
        <v>620000</v>
      </c>
      <c r="Q16" s="11"/>
      <c r="R16" s="11"/>
    </row>
    <row r="17" spans="1:18" ht="15.5" thickBot="1" x14ac:dyDescent="0.9">
      <c r="A17" s="14" t="s">
        <v>10</v>
      </c>
      <c r="B17" s="15">
        <v>200000</v>
      </c>
      <c r="C17" s="11"/>
      <c r="D17" s="11">
        <v>5000</v>
      </c>
      <c r="E17" s="20">
        <f t="shared" si="0"/>
        <v>300000</v>
      </c>
      <c r="F17" s="11"/>
      <c r="G17" s="11">
        <v>5000</v>
      </c>
      <c r="H17" s="20">
        <f t="shared" si="1"/>
        <v>170000</v>
      </c>
      <c r="I17" s="11"/>
      <c r="J17" s="11">
        <v>5000</v>
      </c>
      <c r="K17" s="11">
        <v>620000</v>
      </c>
      <c r="L17" s="11"/>
      <c r="M17" s="11">
        <v>50000</v>
      </c>
      <c r="N17" s="20">
        <f t="shared" si="2"/>
        <v>3000000</v>
      </c>
      <c r="O17" s="20">
        <f t="shared" si="4"/>
        <v>2320000</v>
      </c>
      <c r="P17" s="20">
        <f t="shared" si="3"/>
        <v>620000</v>
      </c>
      <c r="Q17" s="11"/>
      <c r="R17" s="11"/>
    </row>
    <row r="18" spans="1:18" ht="15.5" thickBot="1" x14ac:dyDescent="0.9">
      <c r="A18" s="14" t="s">
        <v>11</v>
      </c>
      <c r="B18" s="15">
        <v>90000</v>
      </c>
      <c r="C18" s="11"/>
      <c r="D18" s="11"/>
      <c r="E18" s="11"/>
      <c r="F18" s="11"/>
      <c r="G18" s="11"/>
      <c r="H18" s="11"/>
      <c r="I18" s="11"/>
      <c r="J18" s="11"/>
      <c r="K18" s="11"/>
      <c r="L18" s="11"/>
      <c r="M18" s="11"/>
      <c r="N18" s="11"/>
      <c r="O18" s="11"/>
      <c r="P18" s="11"/>
      <c r="Q18" s="11"/>
      <c r="R18" s="11"/>
    </row>
    <row r="19" spans="1:18" ht="15.5" thickBot="1" x14ac:dyDescent="0.9">
      <c r="A19" s="14" t="s">
        <v>12</v>
      </c>
      <c r="B19" s="18">
        <v>70000</v>
      </c>
      <c r="C19" s="11"/>
      <c r="D19" s="11"/>
      <c r="E19" s="11"/>
      <c r="F19" s="11"/>
      <c r="G19" s="11"/>
      <c r="H19" s="11"/>
      <c r="I19" s="11"/>
      <c r="J19" s="11"/>
      <c r="K19" s="11"/>
      <c r="L19" s="11"/>
      <c r="M19" s="11"/>
      <c r="N19" s="11"/>
      <c r="O19" s="11"/>
      <c r="P19" s="11"/>
      <c r="Q19" s="11"/>
      <c r="R19" s="11"/>
    </row>
    <row r="20" spans="1:18" ht="15.5" thickBot="1" x14ac:dyDescent="0.9">
      <c r="A20" s="14" t="s">
        <v>13</v>
      </c>
      <c r="B20" s="15">
        <v>620000</v>
      </c>
      <c r="C20" s="11"/>
      <c r="D20" s="11"/>
      <c r="E20" s="11"/>
      <c r="F20" s="11"/>
      <c r="G20" s="11"/>
      <c r="H20" s="11"/>
      <c r="I20" s="11"/>
      <c r="J20" s="11"/>
      <c r="K20" s="11"/>
      <c r="L20" s="11"/>
      <c r="M20" s="11"/>
      <c r="N20" s="11"/>
      <c r="O20" s="11"/>
      <c r="P20" s="11"/>
      <c r="Q20" s="11"/>
      <c r="R20" s="11"/>
    </row>
  </sheetData>
  <mergeCells count="4">
    <mergeCell ref="D5:E5"/>
    <mergeCell ref="G5:H5"/>
    <mergeCell ref="J5:K5"/>
    <mergeCell ref="M5:P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0434-253C-4FFE-979F-81868C72F83D}">
  <dimension ref="A1:B15"/>
  <sheetViews>
    <sheetView zoomScale="120" workbookViewId="0">
      <selection activeCell="C7" sqref="C7"/>
    </sheetView>
  </sheetViews>
  <sheetFormatPr defaultColWidth="8.81640625" defaultRowHeight="14.75" x14ac:dyDescent="0.75"/>
  <cols>
    <col min="1" max="1" width="26.81640625" customWidth="1"/>
    <col min="2" max="2" width="19.6796875" customWidth="1"/>
  </cols>
  <sheetData>
    <row r="1" spans="1:2" ht="18" x14ac:dyDescent="0.8">
      <c r="A1" s="10" t="s">
        <v>30</v>
      </c>
    </row>
    <row r="2" spans="1:2" ht="15.5" thickBot="1" x14ac:dyDescent="0.9"/>
    <row r="3" spans="1:2" ht="16" thickBot="1" x14ac:dyDescent="0.9">
      <c r="A3" s="1"/>
      <c r="B3" s="2" t="s">
        <v>2</v>
      </c>
    </row>
    <row r="4" spans="1:2" ht="16" thickBot="1" x14ac:dyDescent="0.9">
      <c r="A4" s="3" t="s">
        <v>3</v>
      </c>
      <c r="B4" s="4"/>
    </row>
    <row r="5" spans="1:2" ht="16" thickBot="1" x14ac:dyDescent="0.9">
      <c r="A5" s="3" t="s">
        <v>4</v>
      </c>
      <c r="B5" s="5">
        <v>60</v>
      </c>
    </row>
    <row r="6" spans="1:2" ht="16" thickBot="1" x14ac:dyDescent="0.9">
      <c r="A6" s="3" t="s">
        <v>5</v>
      </c>
      <c r="B6" s="6">
        <v>29.5</v>
      </c>
    </row>
    <row r="7" spans="1:2" ht="16" thickBot="1" x14ac:dyDescent="0.9">
      <c r="A7" s="3" t="s">
        <v>6</v>
      </c>
      <c r="B7" s="7">
        <v>4.5</v>
      </c>
    </row>
    <row r="8" spans="1:2" ht="16" thickBot="1" x14ac:dyDescent="0.9">
      <c r="A8" s="3" t="s">
        <v>7</v>
      </c>
      <c r="B8" s="5">
        <v>34</v>
      </c>
    </row>
    <row r="9" spans="1:2" ht="15.5" thickBot="1" x14ac:dyDescent="0.9">
      <c r="A9" s="8"/>
      <c r="B9" s="4"/>
    </row>
    <row r="10" spans="1:2" ht="16" thickBot="1" x14ac:dyDescent="0.9">
      <c r="A10" s="3" t="s">
        <v>8</v>
      </c>
      <c r="B10" s="4"/>
    </row>
    <row r="11" spans="1:2" ht="16" thickBot="1" x14ac:dyDescent="0.9">
      <c r="A11" s="3" t="s">
        <v>9</v>
      </c>
      <c r="B11" s="5">
        <v>260000</v>
      </c>
    </row>
    <row r="12" spans="1:2" ht="16" thickBot="1" x14ac:dyDescent="0.9">
      <c r="A12" s="3" t="s">
        <v>10</v>
      </c>
      <c r="B12" s="5">
        <v>200000</v>
      </c>
    </row>
    <row r="13" spans="1:2" ht="16" thickBot="1" x14ac:dyDescent="0.9">
      <c r="A13" s="3" t="s">
        <v>11</v>
      </c>
      <c r="B13" s="5">
        <v>90000</v>
      </c>
    </row>
    <row r="14" spans="1:2" ht="16" thickBot="1" x14ac:dyDescent="0.9">
      <c r="A14" s="3" t="s">
        <v>12</v>
      </c>
      <c r="B14" s="9">
        <v>70000</v>
      </c>
    </row>
    <row r="15" spans="1:2" ht="16" thickBot="1" x14ac:dyDescent="0.9">
      <c r="A15" s="3" t="s">
        <v>13</v>
      </c>
      <c r="B15" s="5">
        <v>620000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B358-643A-4AE1-B205-FC8DDA9A71CD}">
  <dimension ref="A1:Q47"/>
  <sheetViews>
    <sheetView zoomScale="59" workbookViewId="0">
      <selection activeCell="L14" sqref="L14"/>
    </sheetView>
  </sheetViews>
  <sheetFormatPr defaultColWidth="8.81640625" defaultRowHeight="14.75" x14ac:dyDescent="0.75"/>
  <cols>
    <col min="1" max="1" width="16.31640625" bestFit="1" customWidth="1"/>
    <col min="2" max="2" width="7.6796875" bestFit="1" customWidth="1"/>
    <col min="4" max="4" width="39.6796875" bestFit="1" customWidth="1"/>
    <col min="5" max="5" width="9" bestFit="1" customWidth="1"/>
    <col min="10" max="10" width="25.1796875" customWidth="1"/>
    <col min="11" max="11" width="12.5" bestFit="1" customWidth="1"/>
    <col min="12" max="12" width="14.1796875" bestFit="1" customWidth="1"/>
    <col min="13" max="13" width="14.81640625" bestFit="1" customWidth="1"/>
    <col min="14" max="14" width="12" bestFit="1" customWidth="1"/>
    <col min="15" max="15" width="8.6796875" customWidth="1"/>
  </cols>
  <sheetData>
    <row r="1" spans="1:14" ht="18" x14ac:dyDescent="0.8">
      <c r="A1" s="10" t="s">
        <v>97</v>
      </c>
    </row>
    <row r="3" spans="1:14" ht="15.75" x14ac:dyDescent="0.75">
      <c r="K3" s="97" t="s">
        <v>136</v>
      </c>
      <c r="L3" s="97"/>
      <c r="M3" s="97" t="s">
        <v>135</v>
      </c>
      <c r="N3" s="97"/>
    </row>
    <row r="4" spans="1:14" ht="15.75" x14ac:dyDescent="0.75">
      <c r="K4" s="69" t="s">
        <v>131</v>
      </c>
      <c r="L4" s="69" t="s">
        <v>132</v>
      </c>
      <c r="M4" s="69" t="s">
        <v>133</v>
      </c>
      <c r="N4" s="69" t="s">
        <v>134</v>
      </c>
    </row>
    <row r="5" spans="1:14" ht="15.5" x14ac:dyDescent="0.75">
      <c r="J5" s="68" t="s">
        <v>5</v>
      </c>
      <c r="K5" s="49" t="s">
        <v>81</v>
      </c>
      <c r="M5" t="s">
        <v>81</v>
      </c>
    </row>
    <row r="6" spans="1:14" ht="15.5" x14ac:dyDescent="0.75">
      <c r="J6" s="68" t="s">
        <v>6</v>
      </c>
      <c r="K6" s="49" t="s">
        <v>81</v>
      </c>
      <c r="M6" t="s">
        <v>81</v>
      </c>
    </row>
    <row r="7" spans="1:14" ht="15.5" x14ac:dyDescent="0.75">
      <c r="J7" s="68" t="s">
        <v>9</v>
      </c>
      <c r="K7" s="49"/>
      <c r="L7" t="s">
        <v>81</v>
      </c>
      <c r="N7" t="s">
        <v>81</v>
      </c>
    </row>
    <row r="8" spans="1:14" ht="15.5" x14ac:dyDescent="0.75">
      <c r="J8" s="68" t="s">
        <v>10</v>
      </c>
      <c r="K8" s="49"/>
      <c r="L8" t="s">
        <v>81</v>
      </c>
      <c r="N8" t="s">
        <v>81</v>
      </c>
    </row>
    <row r="9" spans="1:14" ht="15.5" x14ac:dyDescent="0.75">
      <c r="J9" s="68" t="s">
        <v>11</v>
      </c>
      <c r="K9" s="49"/>
      <c r="L9" t="s">
        <v>81</v>
      </c>
      <c r="N9" t="s">
        <v>81</v>
      </c>
    </row>
    <row r="10" spans="1:14" ht="15.5" x14ac:dyDescent="0.75">
      <c r="J10" s="68" t="s">
        <v>12</v>
      </c>
      <c r="K10" s="49"/>
      <c r="L10" t="s">
        <v>81</v>
      </c>
      <c r="N10" t="s">
        <v>81</v>
      </c>
    </row>
    <row r="11" spans="1:14" ht="15.25" x14ac:dyDescent="0.75">
      <c r="J11" s="66"/>
      <c r="K11" s="49"/>
    </row>
    <row r="12" spans="1:14" x14ac:dyDescent="0.75">
      <c r="K12" s="49"/>
    </row>
    <row r="13" spans="1:14" x14ac:dyDescent="0.75">
      <c r="A13" s="11"/>
      <c r="B13" s="11"/>
      <c r="C13" s="11"/>
      <c r="D13" s="11"/>
      <c r="E13" s="11"/>
      <c r="F13" s="11"/>
      <c r="K13" s="49"/>
    </row>
    <row r="14" spans="1:14" x14ac:dyDescent="0.75">
      <c r="A14" s="95"/>
      <c r="B14" s="95"/>
      <c r="C14" s="11"/>
      <c r="D14" s="11"/>
      <c r="E14" s="51"/>
      <c r="F14" s="11"/>
      <c r="K14" s="49"/>
    </row>
    <row r="15" spans="1:14" ht="15.25" x14ac:dyDescent="0.75">
      <c r="A15" s="11"/>
      <c r="B15" s="52"/>
      <c r="C15" s="11"/>
      <c r="D15" s="11"/>
      <c r="E15" s="51"/>
      <c r="F15" s="11"/>
      <c r="J15" s="66"/>
      <c r="K15" s="49"/>
    </row>
    <row r="16" spans="1:14" x14ac:dyDescent="0.75">
      <c r="A16" s="11"/>
      <c r="B16" s="53"/>
      <c r="C16" s="11"/>
      <c r="D16" s="11"/>
      <c r="E16" s="53"/>
      <c r="F16" s="11"/>
    </row>
    <row r="17" spans="1:17" x14ac:dyDescent="0.75">
      <c r="A17" s="11"/>
      <c r="B17" s="53"/>
      <c r="C17" s="11"/>
      <c r="D17" s="11"/>
      <c r="E17" s="11"/>
      <c r="F17" s="11"/>
    </row>
    <row r="18" spans="1:17" x14ac:dyDescent="0.75">
      <c r="A18" s="11"/>
      <c r="B18" s="53"/>
      <c r="C18" s="11"/>
      <c r="D18" s="11"/>
      <c r="E18" s="11"/>
      <c r="F18" s="11"/>
    </row>
    <row r="19" spans="1:17" x14ac:dyDescent="0.75">
      <c r="A19" s="11"/>
      <c r="B19" s="53"/>
      <c r="C19" s="11"/>
      <c r="D19" s="11"/>
      <c r="E19" s="11"/>
      <c r="F19" s="11"/>
    </row>
    <row r="24" spans="1:17" x14ac:dyDescent="0.75">
      <c r="A24" s="54" t="s">
        <v>52</v>
      </c>
      <c r="B24" s="54"/>
      <c r="C24" s="54"/>
      <c r="D24" s="54" t="s">
        <v>98</v>
      </c>
      <c r="E24" s="55"/>
      <c r="F24" s="55"/>
      <c r="G24" s="56"/>
      <c r="H24" s="56"/>
      <c r="I24" s="56"/>
      <c r="J24" s="56"/>
      <c r="K24" s="56"/>
      <c r="L24" s="56"/>
      <c r="M24" s="56"/>
      <c r="N24" s="56"/>
      <c r="O24" s="56"/>
      <c r="P24" s="56"/>
      <c r="Q24" s="56"/>
    </row>
    <row r="25" spans="1:17" x14ac:dyDescent="0.75">
      <c r="A25" s="96" t="s">
        <v>99</v>
      </c>
      <c r="B25" s="96"/>
      <c r="C25" s="55"/>
      <c r="D25" s="55" t="s">
        <v>100</v>
      </c>
      <c r="E25" s="57">
        <v>300000</v>
      </c>
      <c r="F25" s="55"/>
      <c r="G25" s="56"/>
      <c r="H25" s="56"/>
      <c r="I25" s="56"/>
      <c r="J25" s="56"/>
      <c r="K25" s="56"/>
      <c r="L25" s="56"/>
      <c r="M25" s="56"/>
      <c r="N25" s="56"/>
      <c r="O25" s="56"/>
      <c r="P25" s="56"/>
      <c r="Q25" s="56"/>
    </row>
    <row r="26" spans="1:17" x14ac:dyDescent="0.75">
      <c r="A26" s="55" t="s">
        <v>101</v>
      </c>
      <c r="B26" s="63">
        <f>Data!B5</f>
        <v>60</v>
      </c>
      <c r="C26" s="55"/>
      <c r="D26" s="55" t="s">
        <v>102</v>
      </c>
      <c r="E26" s="57">
        <v>30000</v>
      </c>
      <c r="F26" s="55"/>
      <c r="G26" s="56"/>
      <c r="H26" s="56"/>
      <c r="I26" s="56"/>
      <c r="J26" s="56"/>
      <c r="K26" s="56"/>
      <c r="L26" s="56"/>
      <c r="M26" s="56"/>
      <c r="N26" s="56"/>
      <c r="O26" s="56"/>
      <c r="P26" s="56"/>
      <c r="Q26" s="56"/>
    </row>
    <row r="27" spans="1:17" x14ac:dyDescent="0.75">
      <c r="A27" s="55" t="s">
        <v>103</v>
      </c>
      <c r="B27" s="59">
        <v>29.5</v>
      </c>
      <c r="C27" s="55"/>
      <c r="D27" s="55" t="s">
        <v>104</v>
      </c>
      <c r="E27" s="77">
        <f>E25/E26</f>
        <v>10</v>
      </c>
      <c r="F27" s="78" t="s">
        <v>105</v>
      </c>
      <c r="G27" s="56"/>
      <c r="H27" s="56"/>
      <c r="I27" s="56"/>
      <c r="J27" s="56"/>
      <c r="K27" s="56"/>
      <c r="L27" s="56"/>
      <c r="M27" s="56"/>
      <c r="N27" s="56"/>
      <c r="O27" s="56"/>
      <c r="P27" s="56"/>
      <c r="Q27" s="56"/>
    </row>
    <row r="28" spans="1:17" x14ac:dyDescent="0.75">
      <c r="A28" s="55" t="s">
        <v>106</v>
      </c>
      <c r="B28" s="59">
        <v>5.5</v>
      </c>
      <c r="C28" s="55"/>
      <c r="D28" s="55"/>
      <c r="E28" s="55"/>
      <c r="F28" s="55"/>
      <c r="G28" s="56"/>
      <c r="H28" s="56"/>
      <c r="I28" s="56"/>
      <c r="J28" s="56"/>
      <c r="K28" s="56"/>
      <c r="L28" s="56"/>
      <c r="M28" s="56"/>
      <c r="N28" s="56"/>
      <c r="O28" s="56"/>
      <c r="P28" s="56"/>
      <c r="Q28" s="56"/>
    </row>
    <row r="29" spans="1:17" x14ac:dyDescent="0.75">
      <c r="A29" s="55" t="s">
        <v>107</v>
      </c>
      <c r="B29" s="59">
        <v>14</v>
      </c>
      <c r="C29" s="55"/>
      <c r="D29" s="55"/>
      <c r="E29" s="55"/>
      <c r="F29" s="55"/>
      <c r="G29" s="56"/>
      <c r="H29" s="56"/>
      <c r="I29" s="56"/>
      <c r="J29" s="56"/>
      <c r="K29" s="56"/>
      <c r="L29" s="56"/>
      <c r="M29" s="56"/>
      <c r="N29" s="56"/>
      <c r="O29" s="56"/>
      <c r="P29" s="56"/>
      <c r="Q29" s="56"/>
    </row>
    <row r="30" spans="1:17" x14ac:dyDescent="0.75">
      <c r="A30" s="55" t="s">
        <v>108</v>
      </c>
      <c r="B30" s="77">
        <f>B27-B28-B29</f>
        <v>10</v>
      </c>
      <c r="C30" s="55"/>
      <c r="D30" s="55"/>
      <c r="E30" s="55"/>
      <c r="F30" s="55"/>
      <c r="G30" s="56"/>
      <c r="H30" s="56"/>
      <c r="I30" s="56"/>
      <c r="J30" s="56"/>
      <c r="K30" s="56"/>
      <c r="L30" s="56"/>
      <c r="M30" s="56"/>
      <c r="N30" s="56"/>
      <c r="O30" s="56"/>
      <c r="P30" s="56"/>
      <c r="Q30" s="56"/>
    </row>
    <row r="41" spans="1:6" x14ac:dyDescent="0.75">
      <c r="A41" s="11"/>
      <c r="B41" s="11"/>
      <c r="C41" s="11"/>
      <c r="D41" s="11"/>
      <c r="E41" s="11"/>
      <c r="F41" s="11"/>
    </row>
    <row r="42" spans="1:6" x14ac:dyDescent="0.75">
      <c r="A42" s="95"/>
      <c r="B42" s="95"/>
      <c r="C42" s="11"/>
      <c r="D42" s="11"/>
      <c r="E42" s="51"/>
      <c r="F42" s="11"/>
    </row>
    <row r="43" spans="1:6" x14ac:dyDescent="0.75">
      <c r="A43" s="11"/>
      <c r="B43" s="52"/>
      <c r="C43" s="11"/>
      <c r="D43" s="11"/>
      <c r="E43" s="51"/>
      <c r="F43" s="11"/>
    </row>
    <row r="44" spans="1:6" x14ac:dyDescent="0.75">
      <c r="A44" s="11"/>
      <c r="B44" s="53"/>
      <c r="C44" s="11"/>
      <c r="D44" s="11"/>
      <c r="E44" s="53"/>
      <c r="F44" s="11"/>
    </row>
    <row r="45" spans="1:6" x14ac:dyDescent="0.75">
      <c r="A45" s="11"/>
      <c r="B45" s="53"/>
      <c r="C45" s="11"/>
      <c r="D45" s="11"/>
      <c r="E45" s="11"/>
      <c r="F45" s="11"/>
    </row>
    <row r="46" spans="1:6" x14ac:dyDescent="0.75">
      <c r="A46" s="11"/>
      <c r="B46" s="53"/>
      <c r="C46" s="11"/>
      <c r="D46" s="11"/>
      <c r="E46" s="11"/>
      <c r="F46" s="11"/>
    </row>
    <row r="47" spans="1:6" x14ac:dyDescent="0.75">
      <c r="A47" s="11"/>
      <c r="B47" s="53"/>
      <c r="C47" s="11"/>
      <c r="D47" s="11"/>
      <c r="E47" s="11"/>
      <c r="F47" s="11"/>
    </row>
  </sheetData>
  <mergeCells count="5">
    <mergeCell ref="A14:B14"/>
    <mergeCell ref="A42:B42"/>
    <mergeCell ref="A25:B25"/>
    <mergeCell ref="K3:L3"/>
    <mergeCell ref="M3:N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FD7A-8041-44C8-B644-89201D0F8359}">
  <dimension ref="A1:I15"/>
  <sheetViews>
    <sheetView zoomScale="92" workbookViewId="0">
      <selection activeCell="D4" sqref="D4"/>
    </sheetView>
  </sheetViews>
  <sheetFormatPr defaultColWidth="8.81640625" defaultRowHeight="14.75" x14ac:dyDescent="0.75"/>
  <cols>
    <col min="1" max="1" width="22.31640625" bestFit="1" customWidth="1"/>
    <col min="2" max="2" width="11.6796875" bestFit="1" customWidth="1"/>
    <col min="4" max="4" width="27" bestFit="1" customWidth="1"/>
    <col min="5" max="5" width="13.6796875" customWidth="1"/>
  </cols>
  <sheetData>
    <row r="1" spans="1:9" ht="18" x14ac:dyDescent="0.8">
      <c r="A1" s="10" t="s">
        <v>27</v>
      </c>
    </row>
    <row r="2" spans="1:9" ht="15.5" thickBot="1" x14ac:dyDescent="0.9"/>
    <row r="3" spans="1:9" ht="16.75" thickBot="1" x14ac:dyDescent="0.95">
      <c r="A3" s="1"/>
      <c r="B3" s="13" t="s">
        <v>2</v>
      </c>
      <c r="D3" s="45" t="s">
        <v>95</v>
      </c>
      <c r="H3" s="11" t="s">
        <v>127</v>
      </c>
      <c r="I3" s="11"/>
    </row>
    <row r="4" spans="1:9" ht="15.5" thickBot="1" x14ac:dyDescent="0.9">
      <c r="A4" s="14" t="s">
        <v>3</v>
      </c>
      <c r="B4" s="4"/>
      <c r="D4" s="11" t="s">
        <v>0</v>
      </c>
      <c r="E4" s="74">
        <f>B15/((B5-B8)/B5)</f>
        <v>1430769.2307692308</v>
      </c>
      <c r="H4" s="11" t="s">
        <v>128</v>
      </c>
      <c r="I4" s="11">
        <f>(B5-B8)/B5</f>
        <v>0.43333333333333335</v>
      </c>
    </row>
    <row r="5" spans="1:9" ht="15.5" thickBot="1" x14ac:dyDescent="0.9">
      <c r="A5" s="14" t="s">
        <v>4</v>
      </c>
      <c r="B5" s="15">
        <v>60</v>
      </c>
      <c r="H5" s="11"/>
      <c r="I5" s="11"/>
    </row>
    <row r="6" spans="1:9" ht="15.5" thickBot="1" x14ac:dyDescent="0.9">
      <c r="A6" s="14" t="s">
        <v>5</v>
      </c>
      <c r="B6" s="16">
        <v>29.5</v>
      </c>
      <c r="H6" s="11" t="s">
        <v>129</v>
      </c>
      <c r="I6" s="11"/>
    </row>
    <row r="7" spans="1:9" ht="16.75" thickBot="1" x14ac:dyDescent="0.95">
      <c r="A7" s="14" t="s">
        <v>6</v>
      </c>
      <c r="B7" s="17">
        <v>4.5</v>
      </c>
      <c r="D7" s="45" t="s">
        <v>96</v>
      </c>
      <c r="H7" s="11" t="s">
        <v>130</v>
      </c>
      <c r="I7" s="12">
        <f>B5-B8</f>
        <v>26</v>
      </c>
    </row>
    <row r="8" spans="1:9" ht="15.5" thickBot="1" x14ac:dyDescent="0.9">
      <c r="A8" s="14" t="s">
        <v>7</v>
      </c>
      <c r="B8" s="15">
        <v>34</v>
      </c>
      <c r="D8" s="11" t="s">
        <v>1</v>
      </c>
      <c r="E8" s="73">
        <f>B15/(B5-B8)</f>
        <v>23846.153846153848</v>
      </c>
    </row>
    <row r="9" spans="1:9" ht="15.5" thickBot="1" x14ac:dyDescent="0.9">
      <c r="A9" s="8"/>
      <c r="B9" s="4"/>
      <c r="D9" s="11" t="s">
        <v>126</v>
      </c>
      <c r="E9" s="72">
        <v>23847</v>
      </c>
      <c r="F9" s="75" t="s">
        <v>82</v>
      </c>
    </row>
    <row r="10" spans="1:9" ht="15.5" thickBot="1" x14ac:dyDescent="0.9">
      <c r="A10" s="14" t="s">
        <v>8</v>
      </c>
      <c r="B10" s="4"/>
    </row>
    <row r="11" spans="1:9" ht="15.5" thickBot="1" x14ac:dyDescent="0.9">
      <c r="A11" s="14" t="s">
        <v>9</v>
      </c>
      <c r="B11" s="15">
        <v>260000</v>
      </c>
    </row>
    <row r="12" spans="1:9" ht="15.5" thickBot="1" x14ac:dyDescent="0.9">
      <c r="A12" s="14" t="s">
        <v>10</v>
      </c>
      <c r="B12" s="15">
        <v>200000</v>
      </c>
    </row>
    <row r="13" spans="1:9" ht="15.5" thickBot="1" x14ac:dyDescent="0.9">
      <c r="A13" s="14" t="s">
        <v>11</v>
      </c>
      <c r="B13" s="15">
        <v>90000</v>
      </c>
    </row>
    <row r="14" spans="1:9" ht="15.5" thickBot="1" x14ac:dyDescent="0.9">
      <c r="A14" s="14" t="s">
        <v>12</v>
      </c>
      <c r="B14" s="18">
        <v>70000</v>
      </c>
    </row>
    <row r="15" spans="1:9" ht="15.5" thickBot="1" x14ac:dyDescent="0.9">
      <c r="A15" s="14" t="s">
        <v>13</v>
      </c>
      <c r="B15" s="15">
        <v>620000</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32F6-6907-4B62-AF79-4A53834576A5}">
  <dimension ref="A1:Z18"/>
  <sheetViews>
    <sheetView zoomScale="75" zoomScaleNormal="71" workbookViewId="0">
      <selection activeCell="K8" sqref="K8"/>
    </sheetView>
  </sheetViews>
  <sheetFormatPr defaultColWidth="8.81640625" defaultRowHeight="14.75" x14ac:dyDescent="0.75"/>
  <cols>
    <col min="1" max="1" width="17.1796875" bestFit="1" customWidth="1"/>
    <col min="2" max="2" width="9.1796875" bestFit="1" customWidth="1"/>
    <col min="3" max="3" width="9.1796875" customWidth="1"/>
    <col min="4" max="4" width="21.1796875" bestFit="1" customWidth="1"/>
    <col min="5" max="5" width="27.5" bestFit="1" customWidth="1"/>
    <col min="7" max="7" width="16.31640625" bestFit="1" customWidth="1"/>
    <col min="8" max="8" width="14.5" customWidth="1"/>
  </cols>
  <sheetData>
    <row r="1" spans="1:26" ht="18" x14ac:dyDescent="0.8">
      <c r="A1" s="10" t="s">
        <v>109</v>
      </c>
    </row>
    <row r="3" spans="1:26" x14ac:dyDescent="0.75">
      <c r="A3" s="55"/>
      <c r="B3" s="55" t="s">
        <v>110</v>
      </c>
      <c r="C3" s="55"/>
      <c r="D3" s="55"/>
      <c r="E3" s="55" t="s">
        <v>111</v>
      </c>
      <c r="F3" s="55"/>
      <c r="G3" s="55" t="s">
        <v>112</v>
      </c>
      <c r="H3" s="57">
        <v>55000</v>
      </c>
      <c r="I3" s="56"/>
      <c r="J3" s="56"/>
      <c r="K3" s="56"/>
      <c r="L3" s="56"/>
      <c r="M3" s="56"/>
      <c r="N3" s="56"/>
      <c r="O3" s="56"/>
      <c r="P3" s="56"/>
      <c r="Q3" s="56"/>
      <c r="R3" s="56"/>
      <c r="S3" s="56"/>
      <c r="T3" s="56"/>
      <c r="U3" s="56"/>
      <c r="V3" s="56"/>
      <c r="W3" s="56"/>
      <c r="X3" s="56"/>
      <c r="Y3" s="56"/>
      <c r="Z3" s="56"/>
    </row>
    <row r="4" spans="1:26" x14ac:dyDescent="0.75">
      <c r="A4" s="55" t="s">
        <v>24</v>
      </c>
      <c r="B4" s="59">
        <v>60</v>
      </c>
      <c r="C4" s="59"/>
      <c r="D4" s="55" t="s">
        <v>16</v>
      </c>
      <c r="E4" s="60">
        <f>B4*H3</f>
        <v>3300000</v>
      </c>
      <c r="F4" s="55"/>
      <c r="G4" s="55" t="s">
        <v>113</v>
      </c>
      <c r="H4" s="55">
        <f>B8/B4</f>
        <v>0.43333333333333335</v>
      </c>
      <c r="I4" s="56" t="s">
        <v>163</v>
      </c>
      <c r="J4" s="56"/>
      <c r="K4" s="56"/>
      <c r="L4" s="56"/>
      <c r="M4" s="56"/>
      <c r="N4" s="56"/>
      <c r="O4" s="56"/>
      <c r="P4" s="56"/>
      <c r="Q4" s="56"/>
      <c r="R4" s="56"/>
      <c r="S4" s="56"/>
      <c r="T4" s="56"/>
      <c r="U4" s="56"/>
      <c r="V4" s="56"/>
      <c r="W4" s="56"/>
      <c r="X4" s="56"/>
      <c r="Y4" s="56"/>
      <c r="Z4" s="56"/>
    </row>
    <row r="5" spans="1:26" x14ac:dyDescent="0.75">
      <c r="A5" s="55" t="s">
        <v>114</v>
      </c>
      <c r="B5" s="59">
        <v>29.5</v>
      </c>
      <c r="C5" s="59"/>
      <c r="D5" s="55" t="s">
        <v>115</v>
      </c>
      <c r="E5" s="59">
        <f>H3*B5</f>
        <v>1622500</v>
      </c>
      <c r="F5" s="55"/>
      <c r="G5" s="55"/>
      <c r="H5" s="55"/>
      <c r="I5" s="56"/>
      <c r="J5" s="56"/>
      <c r="K5" s="56"/>
      <c r="L5" s="56"/>
      <c r="M5" s="56"/>
      <c r="N5" s="56"/>
      <c r="O5" s="56"/>
      <c r="P5" s="56"/>
      <c r="Q5" s="56"/>
      <c r="R5" s="56"/>
      <c r="S5" s="56"/>
      <c r="T5" s="56"/>
      <c r="U5" s="56"/>
      <c r="V5" s="56"/>
      <c r="W5" s="56"/>
      <c r="X5" s="56"/>
      <c r="Y5" s="56"/>
      <c r="Z5" s="56"/>
    </row>
    <row r="6" spans="1:26" x14ac:dyDescent="0.75">
      <c r="A6" s="55" t="s">
        <v>116</v>
      </c>
      <c r="B6" s="59">
        <v>4.5</v>
      </c>
      <c r="C6" s="59"/>
      <c r="D6" s="55" t="s">
        <v>117</v>
      </c>
      <c r="E6" s="59">
        <f>B6*H3</f>
        <v>247500</v>
      </c>
      <c r="F6" s="55"/>
      <c r="G6" s="55"/>
      <c r="H6" s="61"/>
      <c r="I6" s="56"/>
      <c r="J6" s="56"/>
      <c r="K6" s="56"/>
      <c r="L6" s="56"/>
      <c r="M6" s="56"/>
      <c r="N6" s="56"/>
      <c r="O6" s="56"/>
      <c r="P6" s="56"/>
      <c r="Q6" s="56"/>
      <c r="R6" s="56"/>
      <c r="S6" s="56"/>
      <c r="T6" s="56"/>
      <c r="U6" s="56"/>
      <c r="V6" s="56"/>
      <c r="W6" s="56"/>
      <c r="X6" s="56"/>
      <c r="Y6" s="56"/>
      <c r="Z6" s="56"/>
    </row>
    <row r="7" spans="1:26" x14ac:dyDescent="0.75">
      <c r="A7" s="55" t="s">
        <v>118</v>
      </c>
      <c r="B7" s="59">
        <v>34</v>
      </c>
      <c r="C7" s="59"/>
      <c r="D7" s="55" t="s">
        <v>119</v>
      </c>
      <c r="E7" s="60">
        <f>B7*H3</f>
        <v>1870000</v>
      </c>
      <c r="F7" s="55"/>
      <c r="G7" s="55"/>
      <c r="H7" s="62"/>
      <c r="I7" s="56"/>
      <c r="J7" s="56"/>
      <c r="K7" s="56"/>
      <c r="L7" s="56"/>
      <c r="M7" s="56"/>
      <c r="N7" s="56"/>
      <c r="O7" s="56"/>
      <c r="P7" s="56"/>
      <c r="Q7" s="56"/>
      <c r="R7" s="56"/>
      <c r="S7" s="56"/>
      <c r="T7" s="56"/>
      <c r="U7" s="56"/>
      <c r="V7" s="56"/>
      <c r="W7" s="56"/>
      <c r="X7" s="56"/>
      <c r="Y7" s="56"/>
      <c r="Z7" s="56"/>
    </row>
    <row r="8" spans="1:26" x14ac:dyDescent="0.75">
      <c r="A8" s="55" t="s">
        <v>120</v>
      </c>
      <c r="B8" s="58">
        <f>B4-B7</f>
        <v>26</v>
      </c>
      <c r="C8" s="58"/>
      <c r="D8" s="55"/>
      <c r="E8" s="55"/>
      <c r="F8" s="55"/>
      <c r="G8" s="54"/>
      <c r="H8" s="57"/>
      <c r="I8" s="56"/>
      <c r="J8" s="56"/>
      <c r="K8" s="56"/>
      <c r="L8" s="56"/>
      <c r="M8" s="56"/>
      <c r="N8" s="56"/>
      <c r="O8" s="56"/>
      <c r="P8" s="56"/>
      <c r="Q8" s="56"/>
      <c r="R8" s="56"/>
      <c r="S8" s="56"/>
      <c r="T8" s="56"/>
      <c r="U8" s="56"/>
      <c r="V8" s="56"/>
      <c r="W8" s="56"/>
      <c r="X8" s="56"/>
      <c r="Y8" s="56"/>
      <c r="Z8" s="56"/>
    </row>
    <row r="9" spans="1:26" x14ac:dyDescent="0.75">
      <c r="A9" s="55"/>
      <c r="B9" s="58"/>
      <c r="C9" s="58"/>
      <c r="D9" s="64" t="s">
        <v>142</v>
      </c>
      <c r="E9" s="26" t="s">
        <v>90</v>
      </c>
      <c r="F9" s="55"/>
      <c r="G9" s="54"/>
      <c r="H9" s="57"/>
      <c r="I9" s="56"/>
      <c r="J9" s="56"/>
      <c r="K9" s="56"/>
      <c r="L9" s="56"/>
      <c r="M9" s="56"/>
      <c r="N9" s="56"/>
      <c r="O9" s="56"/>
      <c r="P9" s="56"/>
      <c r="Q9" s="56"/>
      <c r="R9" s="56"/>
      <c r="S9" s="56"/>
      <c r="T9" s="56"/>
      <c r="U9" s="56"/>
      <c r="V9" s="56"/>
      <c r="W9" s="56"/>
      <c r="X9" s="56"/>
      <c r="Y9" s="56"/>
      <c r="Z9" s="56"/>
    </row>
    <row r="10" spans="1:26" x14ac:dyDescent="0.75">
      <c r="A10" s="55" t="s">
        <v>158</v>
      </c>
      <c r="B10" s="55"/>
      <c r="C10" s="55"/>
      <c r="D10" s="64" t="s">
        <v>159</v>
      </c>
      <c r="E10" t="s">
        <v>160</v>
      </c>
      <c r="F10" s="55"/>
      <c r="I10" s="56"/>
      <c r="J10" s="56"/>
      <c r="K10" s="56"/>
      <c r="L10" s="56"/>
      <c r="M10" s="56"/>
      <c r="N10" s="56"/>
      <c r="O10" s="56"/>
      <c r="P10" s="56"/>
      <c r="Q10" s="56"/>
      <c r="R10" s="56"/>
      <c r="S10" s="56"/>
      <c r="T10" s="56"/>
      <c r="U10" s="56"/>
      <c r="V10" s="56"/>
      <c r="W10" s="56"/>
      <c r="X10" s="56"/>
      <c r="Y10" s="56"/>
      <c r="Z10" s="56"/>
    </row>
    <row r="11" spans="1:26" x14ac:dyDescent="0.75">
      <c r="A11" s="55" t="s">
        <v>9</v>
      </c>
      <c r="B11" s="63">
        <v>260000</v>
      </c>
      <c r="C11" s="63"/>
      <c r="D11" s="54" t="s">
        <v>121</v>
      </c>
      <c r="E11" s="71">
        <f>E4-E7-B15</f>
        <v>810000</v>
      </c>
      <c r="F11" s="55"/>
      <c r="G11" s="55"/>
      <c r="H11" s="55"/>
      <c r="I11" s="56"/>
      <c r="J11" s="56"/>
      <c r="K11" s="56"/>
      <c r="L11" s="56"/>
      <c r="M11" s="56"/>
      <c r="N11" s="56"/>
      <c r="O11" s="56"/>
      <c r="P11" s="56"/>
      <c r="Q11" s="56"/>
      <c r="R11" s="56"/>
      <c r="S11" s="56"/>
      <c r="T11" s="56"/>
      <c r="U11" s="56"/>
      <c r="V11" s="56"/>
      <c r="W11" s="56"/>
      <c r="X11" s="56"/>
      <c r="Y11" s="56"/>
      <c r="Z11" s="56"/>
    </row>
    <row r="12" spans="1:26" x14ac:dyDescent="0.75">
      <c r="A12" s="55" t="s">
        <v>10</v>
      </c>
      <c r="B12" s="63">
        <v>200000</v>
      </c>
      <c r="C12" s="63"/>
      <c r="D12" s="63"/>
      <c r="E12" s="55"/>
      <c r="F12" s="55"/>
      <c r="G12" s="55"/>
      <c r="H12" s="55"/>
      <c r="I12" s="56"/>
      <c r="J12" s="56"/>
      <c r="K12" s="56"/>
      <c r="L12" s="56"/>
      <c r="M12" s="56"/>
      <c r="N12" s="56"/>
      <c r="O12" s="56"/>
      <c r="P12" s="56"/>
      <c r="Q12" s="56"/>
      <c r="R12" s="56"/>
      <c r="S12" s="56"/>
      <c r="T12" s="56"/>
      <c r="U12" s="56"/>
      <c r="V12" s="56"/>
      <c r="W12" s="56"/>
      <c r="X12" s="56"/>
      <c r="Y12" s="56"/>
      <c r="Z12" s="56"/>
    </row>
    <row r="13" spans="1:26" x14ac:dyDescent="0.75">
      <c r="A13" s="55" t="s">
        <v>11</v>
      </c>
      <c r="B13" s="63">
        <v>90000</v>
      </c>
      <c r="C13" s="63"/>
      <c r="D13" s="55"/>
      <c r="E13" s="55"/>
      <c r="F13" s="55"/>
      <c r="G13" s="55"/>
      <c r="H13" s="55"/>
      <c r="I13" s="56"/>
      <c r="J13" s="56"/>
      <c r="K13" s="56"/>
      <c r="L13" s="56"/>
      <c r="M13" s="56"/>
      <c r="N13" s="56"/>
      <c r="O13" s="56"/>
      <c r="P13" s="56"/>
      <c r="Q13" s="56"/>
      <c r="R13" s="56"/>
      <c r="S13" s="56"/>
      <c r="T13" s="56"/>
      <c r="U13" s="56"/>
      <c r="V13" s="56"/>
      <c r="W13" s="56"/>
      <c r="X13" s="56"/>
      <c r="Y13" s="56"/>
      <c r="Z13" s="56"/>
    </row>
    <row r="14" spans="1:26" x14ac:dyDescent="0.75">
      <c r="A14" s="55" t="s">
        <v>12</v>
      </c>
      <c r="B14" s="63">
        <v>70000</v>
      </c>
      <c r="C14" s="63"/>
      <c r="D14" s="55"/>
      <c r="E14" s="55"/>
      <c r="F14" s="55"/>
      <c r="G14" s="55"/>
      <c r="H14" s="55"/>
      <c r="I14" s="56"/>
      <c r="J14" s="56"/>
      <c r="K14" s="56"/>
      <c r="L14" s="56"/>
      <c r="M14" s="56"/>
      <c r="N14" s="56"/>
      <c r="O14" s="56"/>
      <c r="P14" s="56"/>
      <c r="Q14" s="56"/>
      <c r="R14" s="56"/>
      <c r="S14" s="56"/>
      <c r="T14" s="56"/>
      <c r="U14" s="56"/>
      <c r="V14" s="56"/>
      <c r="W14" s="56"/>
      <c r="X14" s="56"/>
      <c r="Y14" s="56"/>
      <c r="Z14" s="56"/>
    </row>
    <row r="15" spans="1:26" x14ac:dyDescent="0.75">
      <c r="A15" s="55" t="s">
        <v>13</v>
      </c>
      <c r="B15" s="63">
        <v>620000</v>
      </c>
      <c r="C15" s="63"/>
      <c r="D15" s="55"/>
      <c r="E15" s="59"/>
      <c r="F15" s="55"/>
      <c r="G15" s="55"/>
      <c r="H15" s="55"/>
      <c r="I15" s="56"/>
      <c r="J15" s="56"/>
      <c r="K15" s="56"/>
      <c r="L15" s="56"/>
      <c r="M15" s="56"/>
      <c r="N15" s="56"/>
      <c r="O15" s="56"/>
      <c r="P15" s="56"/>
      <c r="Q15" s="56"/>
      <c r="R15" s="56"/>
      <c r="S15" s="56"/>
      <c r="T15" s="56"/>
      <c r="U15" s="56"/>
      <c r="V15" s="56"/>
      <c r="W15" s="56"/>
      <c r="X15" s="56"/>
      <c r="Y15" s="56"/>
      <c r="Z15" s="56"/>
    </row>
    <row r="16" spans="1:26" x14ac:dyDescent="0.75">
      <c r="A16" s="55"/>
      <c r="B16" s="55"/>
      <c r="C16" s="55"/>
      <c r="D16" s="55"/>
      <c r="E16" s="55"/>
      <c r="F16" s="55"/>
      <c r="G16" s="55"/>
      <c r="H16" s="55"/>
      <c r="I16" s="56"/>
      <c r="J16" s="56"/>
      <c r="K16" s="56"/>
      <c r="L16" s="56"/>
      <c r="M16" s="56"/>
      <c r="N16" s="56"/>
      <c r="O16" s="56"/>
      <c r="P16" s="56"/>
      <c r="Q16" s="56"/>
      <c r="R16" s="56"/>
      <c r="S16" s="56"/>
      <c r="T16" s="56"/>
      <c r="U16" s="56"/>
      <c r="V16" s="56"/>
      <c r="W16" s="56"/>
      <c r="X16" s="56"/>
      <c r="Y16" s="56"/>
      <c r="Z16" s="56"/>
    </row>
    <row r="17" spans="1:26" x14ac:dyDescent="0.75">
      <c r="A17" s="55"/>
      <c r="B17" s="55"/>
      <c r="C17" s="55"/>
      <c r="F17" s="55"/>
      <c r="G17" s="55"/>
      <c r="H17" s="55"/>
      <c r="I17" s="56"/>
      <c r="J17" s="56"/>
      <c r="K17" s="56"/>
      <c r="L17" s="56"/>
      <c r="M17" s="56"/>
      <c r="N17" s="56"/>
      <c r="O17" s="56"/>
      <c r="P17" s="56"/>
      <c r="Q17" s="56"/>
      <c r="R17" s="56"/>
      <c r="S17" s="56"/>
      <c r="T17" s="56"/>
      <c r="U17" s="56"/>
      <c r="V17" s="56"/>
      <c r="W17" s="56"/>
      <c r="X17" s="56"/>
      <c r="Y17" s="56"/>
      <c r="Z17" s="56"/>
    </row>
    <row r="18" spans="1:26" x14ac:dyDescent="0.75">
      <c r="A18" s="11"/>
      <c r="B18" s="11"/>
      <c r="C18" s="11"/>
      <c r="D18" s="11"/>
      <c r="E18" s="11"/>
      <c r="F18" s="11"/>
      <c r="G18" s="11"/>
      <c r="H18"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4297-1D69-4B03-B751-E0A2B9EE6398}">
  <sheetPr>
    <outlinePr summaryBelow="0" summaryRight="0"/>
  </sheetPr>
  <dimension ref="A1:F27"/>
  <sheetViews>
    <sheetView topLeftCell="A2" zoomScale="81" zoomScaleNormal="10" workbookViewId="0">
      <selection activeCell="C30" sqref="C30"/>
    </sheetView>
  </sheetViews>
  <sheetFormatPr defaultColWidth="14.5" defaultRowHeight="15.75" customHeight="1" x14ac:dyDescent="0.6"/>
  <cols>
    <col min="1" max="1" width="21" style="25" customWidth="1"/>
    <col min="2" max="3" width="14.5" style="25"/>
    <col min="4" max="4" width="21.1796875" style="25" bestFit="1" customWidth="1"/>
    <col min="5" max="7" width="14.5" style="25"/>
    <col min="8" max="8" width="19" style="25" customWidth="1"/>
    <col min="9" max="16384" width="14.5" style="25"/>
  </cols>
  <sheetData>
    <row r="1" spans="1:6" s="22" customFormat="1" ht="18" x14ac:dyDescent="0.8">
      <c r="A1" s="21" t="s">
        <v>25</v>
      </c>
    </row>
    <row r="3" spans="1:6" ht="18" x14ac:dyDescent="0.8">
      <c r="A3" s="23" t="s">
        <v>30</v>
      </c>
      <c r="B3" s="24" t="s">
        <v>31</v>
      </c>
      <c r="D3" s="26" t="s">
        <v>32</v>
      </c>
      <c r="E3" s="24" t="s">
        <v>33</v>
      </c>
    </row>
    <row r="4" spans="1:6" ht="13" x14ac:dyDescent="0.6">
      <c r="B4" s="26" t="s">
        <v>34</v>
      </c>
    </row>
    <row r="5" spans="1:6" ht="13" x14ac:dyDescent="0.6">
      <c r="A5" s="26" t="s">
        <v>35</v>
      </c>
      <c r="D5" s="26" t="s">
        <v>36</v>
      </c>
    </row>
    <row r="6" spans="1:6" ht="13" x14ac:dyDescent="0.6">
      <c r="A6" s="26" t="s">
        <v>37</v>
      </c>
      <c r="B6" s="27">
        <v>60</v>
      </c>
      <c r="D6" s="26" t="s">
        <v>4</v>
      </c>
      <c r="E6" s="27">
        <v>60</v>
      </c>
      <c r="F6" s="28">
        <f>E6/E6</f>
        <v>1</v>
      </c>
    </row>
    <row r="7" spans="1:6" ht="13" x14ac:dyDescent="0.6">
      <c r="A7" s="26" t="s">
        <v>38</v>
      </c>
      <c r="B7" s="27">
        <v>29.5</v>
      </c>
      <c r="D7" s="26" t="s">
        <v>39</v>
      </c>
      <c r="E7" s="27">
        <v>29.5</v>
      </c>
      <c r="F7" s="28">
        <f>E7/E6</f>
        <v>0.49166666666666664</v>
      </c>
    </row>
    <row r="8" spans="1:6" ht="13" x14ac:dyDescent="0.6">
      <c r="A8" s="26" t="s">
        <v>40</v>
      </c>
      <c r="B8" s="27">
        <v>4.5</v>
      </c>
      <c r="D8" s="26" t="s">
        <v>41</v>
      </c>
      <c r="E8" s="27">
        <f>E6-E7</f>
        <v>30.5</v>
      </c>
      <c r="F8" s="28">
        <f>E8/E6</f>
        <v>0.5083333333333333</v>
      </c>
    </row>
    <row r="9" spans="1:6" ht="13" x14ac:dyDescent="0.6">
      <c r="A9" s="26" t="s">
        <v>42</v>
      </c>
      <c r="B9" s="27">
        <f>SUM(B7:B8)</f>
        <v>34</v>
      </c>
      <c r="E9" s="27"/>
    </row>
    <row r="10" spans="1:6" ht="13" x14ac:dyDescent="0.6">
      <c r="B10" s="27"/>
      <c r="D10" s="26" t="s">
        <v>43</v>
      </c>
      <c r="E10" s="27"/>
    </row>
    <row r="11" spans="1:6" ht="13" x14ac:dyDescent="0.6">
      <c r="A11" s="26" t="s">
        <v>43</v>
      </c>
      <c r="B11" s="27"/>
      <c r="D11" s="26" t="s">
        <v>44</v>
      </c>
      <c r="E11" s="27">
        <v>260000</v>
      </c>
    </row>
    <row r="12" spans="1:6" ht="13" x14ac:dyDescent="0.6">
      <c r="A12" s="26" t="s">
        <v>44</v>
      </c>
      <c r="B12" s="27">
        <v>260000</v>
      </c>
      <c r="D12" s="26" t="s">
        <v>45</v>
      </c>
      <c r="E12" s="27">
        <f>B13+41000</f>
        <v>241000</v>
      </c>
    </row>
    <row r="13" spans="1:6" ht="13" x14ac:dyDescent="0.6">
      <c r="A13" s="26" t="s">
        <v>46</v>
      </c>
      <c r="B13" s="27">
        <v>200000</v>
      </c>
      <c r="D13" s="26" t="s">
        <v>47</v>
      </c>
      <c r="E13" s="27">
        <v>90000</v>
      </c>
    </row>
    <row r="14" spans="1:6" ht="13" x14ac:dyDescent="0.6">
      <c r="A14" s="26" t="s">
        <v>47</v>
      </c>
      <c r="B14" s="27">
        <v>90000</v>
      </c>
      <c r="D14" s="26" t="s">
        <v>48</v>
      </c>
      <c r="E14" s="27">
        <v>70000</v>
      </c>
    </row>
    <row r="15" spans="1:6" ht="13" x14ac:dyDescent="0.6">
      <c r="A15" s="26" t="s">
        <v>49</v>
      </c>
      <c r="B15" s="27">
        <v>70000</v>
      </c>
      <c r="D15" s="26" t="s">
        <v>50</v>
      </c>
      <c r="E15" s="27">
        <f>SUM(E11:E14)</f>
        <v>661000</v>
      </c>
    </row>
    <row r="16" spans="1:6" ht="13" x14ac:dyDescent="0.6">
      <c r="A16" s="26" t="s">
        <v>50</v>
      </c>
      <c r="B16" s="27">
        <f>SUM(B12:B15)</f>
        <v>620000</v>
      </c>
    </row>
    <row r="18" spans="1:5" ht="18.75" thickBot="1" x14ac:dyDescent="0.95">
      <c r="A18" s="29" t="s">
        <v>51</v>
      </c>
      <c r="B18" s="30"/>
      <c r="D18" s="29" t="s">
        <v>52</v>
      </c>
      <c r="E18" s="30"/>
    </row>
    <row r="19" spans="1:5" ht="13" x14ac:dyDescent="0.6"/>
    <row r="20" spans="1:5" ht="15.75" customHeight="1" x14ac:dyDescent="0.6">
      <c r="A20" s="26" t="s">
        <v>53</v>
      </c>
      <c r="D20" s="26" t="s">
        <v>54</v>
      </c>
    </row>
    <row r="21" spans="1:5" ht="13" x14ac:dyDescent="0.6">
      <c r="A21" s="26" t="s">
        <v>55</v>
      </c>
      <c r="D21" s="26" t="s">
        <v>56</v>
      </c>
    </row>
    <row r="23" spans="1:5" ht="15.75" customHeight="1" x14ac:dyDescent="0.6">
      <c r="A23" s="26" t="s">
        <v>57</v>
      </c>
      <c r="B23" s="27">
        <f>E15</f>
        <v>661000</v>
      </c>
      <c r="D23" s="26" t="s">
        <v>58</v>
      </c>
      <c r="E23" s="27">
        <f>E15</f>
        <v>661000</v>
      </c>
    </row>
    <row r="24" spans="1:5" ht="15.75" customHeight="1" x14ac:dyDescent="0.6">
      <c r="A24" s="26" t="s">
        <v>59</v>
      </c>
      <c r="B24" s="27">
        <f>E8</f>
        <v>30.5</v>
      </c>
      <c r="D24" s="26" t="s">
        <v>162</v>
      </c>
      <c r="E24" s="28">
        <f>F8</f>
        <v>0.5083333333333333</v>
      </c>
    </row>
    <row r="26" spans="1:5" ht="15.75" customHeight="1" x14ac:dyDescent="0.6">
      <c r="A26" s="26" t="s">
        <v>60</v>
      </c>
      <c r="B26" s="90">
        <f>B23/B24</f>
        <v>21672.131147540982</v>
      </c>
      <c r="D26" s="26" t="s">
        <v>54</v>
      </c>
      <c r="E26" s="70">
        <f>E23/E24</f>
        <v>1300327.8688524591</v>
      </c>
    </row>
    <row r="27" spans="1:5" ht="15.75" customHeight="1" x14ac:dyDescent="0.6">
      <c r="A27" s="25" t="s">
        <v>161</v>
      </c>
      <c r="B27" s="91">
        <v>21673</v>
      </c>
      <c r="D27" s="6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2E5C-6A05-4F63-8F4D-4E1ABC3846F5}">
  <dimension ref="A1:I15"/>
  <sheetViews>
    <sheetView zoomScale="107" zoomScaleNormal="40" workbookViewId="0">
      <selection activeCell="D18" sqref="D18"/>
    </sheetView>
  </sheetViews>
  <sheetFormatPr defaultColWidth="8.81640625" defaultRowHeight="14.75" x14ac:dyDescent="0.75"/>
  <cols>
    <col min="1" max="1" width="22.31640625" bestFit="1" customWidth="1"/>
    <col min="2" max="2" width="11.6796875" bestFit="1" customWidth="1"/>
    <col min="4" max="4" width="27" bestFit="1" customWidth="1"/>
    <col min="5" max="5" width="14.81640625" customWidth="1"/>
  </cols>
  <sheetData>
    <row r="1" spans="1:9" ht="18" x14ac:dyDescent="0.8">
      <c r="A1" s="10" t="s">
        <v>26</v>
      </c>
    </row>
    <row r="2" spans="1:9" ht="15.5" thickBot="1" x14ac:dyDescent="0.9"/>
    <row r="3" spans="1:9" ht="16.75" thickBot="1" x14ac:dyDescent="0.95">
      <c r="A3" s="1"/>
      <c r="B3" s="13" t="s">
        <v>2</v>
      </c>
      <c r="D3" s="45" t="s">
        <v>95</v>
      </c>
      <c r="H3" s="11" t="s">
        <v>127</v>
      </c>
      <c r="I3" s="11"/>
    </row>
    <row r="4" spans="1:9" ht="15.5" thickBot="1" x14ac:dyDescent="0.9">
      <c r="A4" s="14" t="s">
        <v>3</v>
      </c>
      <c r="B4" s="4"/>
      <c r="D4" s="11" t="s">
        <v>0</v>
      </c>
      <c r="E4" s="74">
        <f>B15/((B5-B8)/B5)</f>
        <v>1506072.8744939268</v>
      </c>
      <c r="H4" s="11" t="s">
        <v>128</v>
      </c>
      <c r="I4" s="11">
        <f>(B5-B8)/B5</f>
        <v>0.41166666666666674</v>
      </c>
    </row>
    <row r="5" spans="1:9" ht="15.5" thickBot="1" x14ac:dyDescent="0.9">
      <c r="A5" s="14" t="s">
        <v>4</v>
      </c>
      <c r="B5" s="15">
        <v>60</v>
      </c>
      <c r="H5" s="11"/>
      <c r="I5" s="11"/>
    </row>
    <row r="6" spans="1:9" ht="15.5" thickBot="1" x14ac:dyDescent="0.9">
      <c r="A6" s="14" t="s">
        <v>5</v>
      </c>
      <c r="B6" s="16">
        <v>29.5</v>
      </c>
      <c r="D6" s="11"/>
      <c r="E6" s="12"/>
      <c r="H6" s="11" t="s">
        <v>129</v>
      </c>
      <c r="I6" s="11"/>
    </row>
    <row r="7" spans="1:9" ht="16.75" thickBot="1" x14ac:dyDescent="0.95">
      <c r="A7" s="14" t="s">
        <v>6</v>
      </c>
      <c r="B7" s="17">
        <f>4.5+1.3</f>
        <v>5.8</v>
      </c>
      <c r="D7" s="45" t="s">
        <v>96</v>
      </c>
      <c r="H7" s="11" t="s">
        <v>130</v>
      </c>
      <c r="I7" s="12">
        <f>B5-B8</f>
        <v>24.700000000000003</v>
      </c>
    </row>
    <row r="8" spans="1:9" ht="15.5" thickBot="1" x14ac:dyDescent="0.9">
      <c r="A8" s="14" t="s">
        <v>7</v>
      </c>
      <c r="B8" s="16">
        <f>SUM(B6:B7)</f>
        <v>35.299999999999997</v>
      </c>
      <c r="D8" s="11" t="s">
        <v>1</v>
      </c>
      <c r="E8" s="46">
        <f>B15/(B5-B8)</f>
        <v>25101.214574898782</v>
      </c>
    </row>
    <row r="9" spans="1:9" ht="15.5" thickBot="1" x14ac:dyDescent="0.9">
      <c r="A9" s="8"/>
      <c r="B9" s="4"/>
      <c r="D9" s="11" t="s">
        <v>126</v>
      </c>
      <c r="E9" s="75">
        <v>25102</v>
      </c>
      <c r="F9" s="75" t="s">
        <v>82</v>
      </c>
    </row>
    <row r="10" spans="1:9" ht="15.5" thickBot="1" x14ac:dyDescent="0.9">
      <c r="A10" s="14" t="s">
        <v>8</v>
      </c>
      <c r="B10" s="4"/>
      <c r="D10" s="47"/>
      <c r="E10" s="48"/>
      <c r="F10" s="49"/>
    </row>
    <row r="11" spans="1:9" ht="15.5" thickBot="1" x14ac:dyDescent="0.9">
      <c r="A11" s="14" t="s">
        <v>9</v>
      </c>
      <c r="B11" s="15">
        <v>260000</v>
      </c>
      <c r="D11" s="49"/>
      <c r="E11" s="50"/>
      <c r="F11" s="49"/>
    </row>
    <row r="12" spans="1:9" ht="15.5" thickBot="1" x14ac:dyDescent="0.9">
      <c r="A12" s="14" t="s">
        <v>10</v>
      </c>
      <c r="B12" s="15">
        <v>200000</v>
      </c>
    </row>
    <row r="13" spans="1:9" ht="15.5" thickBot="1" x14ac:dyDescent="0.9">
      <c r="A13" s="14" t="s">
        <v>11</v>
      </c>
      <c r="B13" s="15">
        <v>90000</v>
      </c>
    </row>
    <row r="14" spans="1:9" ht="15.5" thickBot="1" x14ac:dyDescent="0.9">
      <c r="A14" s="14" t="s">
        <v>12</v>
      </c>
      <c r="B14" s="18">
        <v>70000</v>
      </c>
    </row>
    <row r="15" spans="1:9" ht="15.5" thickBot="1" x14ac:dyDescent="0.9">
      <c r="A15" s="14" t="s">
        <v>13</v>
      </c>
      <c r="B15" s="15">
        <v>620000</v>
      </c>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0FC0-1B7A-4524-953D-B684C78F5E10}">
  <dimension ref="A1:G24"/>
  <sheetViews>
    <sheetView zoomScale="47" workbookViewId="0">
      <selection activeCell="D3" sqref="D3"/>
    </sheetView>
  </sheetViews>
  <sheetFormatPr defaultColWidth="8.81640625" defaultRowHeight="14.75" x14ac:dyDescent="0.75"/>
  <cols>
    <col min="1" max="1" width="25.81640625" bestFit="1" customWidth="1"/>
    <col min="2" max="2" width="19.6796875" customWidth="1"/>
    <col min="3" max="3" width="11.81640625" bestFit="1" customWidth="1"/>
    <col min="4" max="4" width="30" bestFit="1" customWidth="1"/>
    <col min="5" max="5" width="27.31640625" bestFit="1" customWidth="1"/>
    <col min="6" max="6" width="11.81640625" bestFit="1" customWidth="1"/>
    <col min="7" max="7" width="15.81640625" bestFit="1" customWidth="1"/>
    <col min="8" max="8" width="17.1796875" customWidth="1"/>
    <col min="13" max="13" width="25" customWidth="1"/>
    <col min="14" max="14" width="11.953125" bestFit="1" customWidth="1"/>
    <col min="16" max="16" width="32.6796875" customWidth="1"/>
    <col min="17" max="17" width="11.953125" bestFit="1" customWidth="1"/>
  </cols>
  <sheetData>
    <row r="1" spans="1:7" ht="18" x14ac:dyDescent="0.8">
      <c r="A1" s="10" t="s">
        <v>122</v>
      </c>
    </row>
    <row r="3" spans="1:7" x14ac:dyDescent="0.75">
      <c r="A3" s="108" t="s">
        <v>138</v>
      </c>
      <c r="B3" s="98"/>
      <c r="C3" s="98"/>
      <c r="D3" s="108" t="s">
        <v>139</v>
      </c>
      <c r="E3" s="98"/>
      <c r="G3" s="98"/>
    </row>
    <row r="4" spans="1:7" ht="15.25" x14ac:dyDescent="0.75">
      <c r="A4" s="99"/>
      <c r="B4" s="100" t="s">
        <v>2</v>
      </c>
      <c r="C4" s="98"/>
      <c r="D4" s="99"/>
      <c r="E4" s="100" t="s">
        <v>2</v>
      </c>
      <c r="G4" s="98"/>
    </row>
    <row r="5" spans="1:7" ht="15.25" x14ac:dyDescent="0.75">
      <c r="A5" s="100" t="s">
        <v>3</v>
      </c>
      <c r="B5" s="99"/>
      <c r="C5" s="98"/>
      <c r="D5" s="100" t="s">
        <v>3</v>
      </c>
      <c r="E5" s="99"/>
      <c r="G5" s="98"/>
    </row>
    <row r="6" spans="1:7" ht="15.25" x14ac:dyDescent="0.75">
      <c r="A6" s="100" t="s">
        <v>4</v>
      </c>
      <c r="B6" s="101">
        <v>60</v>
      </c>
      <c r="C6" s="98"/>
      <c r="D6" s="100" t="s">
        <v>4</v>
      </c>
      <c r="E6" s="101">
        <v>60</v>
      </c>
      <c r="G6" s="98"/>
    </row>
    <row r="7" spans="1:7" ht="15.25" x14ac:dyDescent="0.75">
      <c r="A7" s="100" t="s">
        <v>5</v>
      </c>
      <c r="B7" s="102">
        <v>29.5</v>
      </c>
      <c r="C7" s="98"/>
      <c r="D7" s="100" t="s">
        <v>5</v>
      </c>
      <c r="E7" s="102">
        <v>29.5</v>
      </c>
      <c r="G7" s="98"/>
    </row>
    <row r="8" spans="1:7" ht="15.25" x14ac:dyDescent="0.75">
      <c r="A8" s="100" t="s">
        <v>6</v>
      </c>
      <c r="B8" s="103">
        <v>4.5</v>
      </c>
      <c r="C8" s="98"/>
      <c r="D8" s="100" t="s">
        <v>6</v>
      </c>
      <c r="E8" s="103">
        <f>1.3+B8</f>
        <v>5.8</v>
      </c>
      <c r="G8" s="98"/>
    </row>
    <row r="9" spans="1:7" ht="15.25" x14ac:dyDescent="0.75">
      <c r="A9" s="100" t="s">
        <v>7</v>
      </c>
      <c r="B9" s="101">
        <v>34</v>
      </c>
      <c r="C9" s="98"/>
      <c r="D9" s="100" t="s">
        <v>7</v>
      </c>
      <c r="E9" s="101">
        <f>E7+E8</f>
        <v>35.299999999999997</v>
      </c>
      <c r="G9" s="98"/>
    </row>
    <row r="10" spans="1:7" ht="15.25" x14ac:dyDescent="0.75">
      <c r="A10" s="100" t="s">
        <v>120</v>
      </c>
      <c r="B10" s="101">
        <f>B6-B9</f>
        <v>26</v>
      </c>
      <c r="C10" s="98"/>
      <c r="D10" s="100" t="s">
        <v>120</v>
      </c>
      <c r="E10" s="101">
        <f>E6-E9</f>
        <v>24.700000000000003</v>
      </c>
      <c r="G10" s="98"/>
    </row>
    <row r="11" spans="1:7" x14ac:dyDescent="0.75">
      <c r="A11" s="99"/>
      <c r="B11" s="99"/>
      <c r="C11" s="98"/>
      <c r="D11" s="99"/>
      <c r="E11" s="99"/>
      <c r="G11" s="98"/>
    </row>
    <row r="12" spans="1:7" ht="15.25" x14ac:dyDescent="0.75">
      <c r="A12" s="100" t="s">
        <v>8</v>
      </c>
      <c r="B12" s="99"/>
      <c r="C12" s="98"/>
      <c r="D12" s="100" t="s">
        <v>8</v>
      </c>
      <c r="E12" s="99"/>
      <c r="G12" s="98"/>
    </row>
    <row r="13" spans="1:7" ht="15.25" x14ac:dyDescent="0.75">
      <c r="A13" s="100" t="s">
        <v>9</v>
      </c>
      <c r="B13" s="101">
        <v>260000</v>
      </c>
      <c r="C13" s="98"/>
      <c r="D13" s="100" t="s">
        <v>9</v>
      </c>
      <c r="E13" s="101">
        <v>260000</v>
      </c>
      <c r="G13" s="98"/>
    </row>
    <row r="14" spans="1:7" ht="15.25" x14ac:dyDescent="0.75">
      <c r="A14" s="100" t="s">
        <v>10</v>
      </c>
      <c r="B14" s="101">
        <v>200000</v>
      </c>
      <c r="C14" s="98"/>
      <c r="D14" s="100" t="s">
        <v>10</v>
      </c>
      <c r="E14" s="101">
        <v>200000</v>
      </c>
      <c r="G14" s="98"/>
    </row>
    <row r="15" spans="1:7" ht="15.25" x14ac:dyDescent="0.75">
      <c r="A15" s="100" t="s">
        <v>11</v>
      </c>
      <c r="B15" s="101">
        <v>90000</v>
      </c>
      <c r="C15" s="98"/>
      <c r="D15" s="100" t="s">
        <v>11</v>
      </c>
      <c r="E15" s="101">
        <v>90000</v>
      </c>
      <c r="G15" s="98"/>
    </row>
    <row r="16" spans="1:7" ht="15.25" x14ac:dyDescent="0.75">
      <c r="A16" s="100" t="s">
        <v>12</v>
      </c>
      <c r="B16" s="104">
        <v>70000</v>
      </c>
      <c r="C16" s="98"/>
      <c r="D16" s="100" t="s">
        <v>12</v>
      </c>
      <c r="E16" s="104">
        <v>70000</v>
      </c>
      <c r="G16" s="98"/>
    </row>
    <row r="17" spans="1:7" ht="15.25" x14ac:dyDescent="0.75">
      <c r="A17" s="100" t="s">
        <v>13</v>
      </c>
      <c r="B17" s="101">
        <v>620000</v>
      </c>
      <c r="C17" s="98"/>
      <c r="D17" s="100" t="s">
        <v>13</v>
      </c>
      <c r="E17" s="101">
        <v>620000</v>
      </c>
      <c r="G17" s="98"/>
    </row>
    <row r="18" spans="1:7" x14ac:dyDescent="0.75">
      <c r="A18" s="98"/>
      <c r="B18" s="98"/>
      <c r="C18" s="98"/>
      <c r="D18" s="98"/>
      <c r="E18" s="98"/>
      <c r="G18" s="98"/>
    </row>
    <row r="19" spans="1:7" ht="15.25" x14ac:dyDescent="0.75">
      <c r="A19" s="100" t="s">
        <v>140</v>
      </c>
      <c r="B19" s="105">
        <f>B17/B10</f>
        <v>23846.153846153848</v>
      </c>
      <c r="C19" s="98"/>
      <c r="D19" s="100" t="s">
        <v>141</v>
      </c>
      <c r="E19" s="98">
        <f>70000-23847</f>
        <v>46153</v>
      </c>
      <c r="G19" s="98"/>
    </row>
    <row r="20" spans="1:7" ht="15.25" x14ac:dyDescent="0.75">
      <c r="A20" s="100" t="s">
        <v>142</v>
      </c>
      <c r="B20" s="106">
        <f>B10*23847-B17</f>
        <v>22</v>
      </c>
      <c r="C20" s="98"/>
      <c r="D20" s="100" t="s">
        <v>89</v>
      </c>
      <c r="E20" s="107">
        <f>E19*E10-E17</f>
        <v>519979.10000000009</v>
      </c>
      <c r="G20" s="98"/>
    </row>
    <row r="21" spans="1:7" x14ac:dyDescent="0.75">
      <c r="A21" s="98"/>
      <c r="B21" s="98"/>
      <c r="C21" s="98"/>
      <c r="D21" s="98"/>
      <c r="E21" s="98"/>
      <c r="G21" s="98"/>
    </row>
    <row r="22" spans="1:7" ht="15.25" x14ac:dyDescent="0.75">
      <c r="A22" s="100" t="s">
        <v>143</v>
      </c>
      <c r="B22" s="107">
        <f>B20+E20</f>
        <v>520001.10000000009</v>
      </c>
      <c r="C22" s="98"/>
      <c r="D22" s="98"/>
      <c r="E22" s="98"/>
      <c r="G22" s="98"/>
    </row>
    <row r="23" spans="1:7" x14ac:dyDescent="0.75">
      <c r="A23" s="98"/>
      <c r="B23" s="98"/>
      <c r="C23" s="98"/>
      <c r="D23" s="98"/>
      <c r="E23" s="98"/>
      <c r="F23" s="98"/>
      <c r="G23" s="98"/>
    </row>
    <row r="24" spans="1:7" x14ac:dyDescent="0.75">
      <c r="A24" s="55"/>
      <c r="B24" s="55"/>
      <c r="C24" s="55"/>
      <c r="D24" s="55"/>
      <c r="E24" s="55"/>
      <c r="F24" s="55"/>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A4B-651F-4282-8AF5-A3035D8FDBB2}">
  <sheetPr>
    <outlinePr summaryBelow="0" summaryRight="0"/>
  </sheetPr>
  <dimension ref="A1:K34"/>
  <sheetViews>
    <sheetView zoomScale="50" workbookViewId="0">
      <selection activeCell="I10" sqref="I10"/>
    </sheetView>
  </sheetViews>
  <sheetFormatPr defaultColWidth="14.5" defaultRowHeight="15.75" customHeight="1" x14ac:dyDescent="0.6"/>
  <cols>
    <col min="1" max="1" width="24.31640625" style="25" customWidth="1"/>
    <col min="2" max="3" width="14.5" style="25"/>
    <col min="4" max="4" width="17.5" style="25" customWidth="1"/>
    <col min="5" max="5" width="19.1796875" style="25" customWidth="1"/>
    <col min="6" max="16384" width="14.5" style="25"/>
  </cols>
  <sheetData>
    <row r="1" spans="1:9" ht="18" x14ac:dyDescent="0.8">
      <c r="A1" s="21" t="s">
        <v>61</v>
      </c>
    </row>
    <row r="3" spans="1:9" ht="15.75" customHeight="1" thickBot="1" x14ac:dyDescent="0.75">
      <c r="A3" s="30"/>
      <c r="B3" s="30"/>
      <c r="C3" s="31" t="s">
        <v>62</v>
      </c>
      <c r="D3" s="30"/>
      <c r="E3" s="30"/>
      <c r="G3" s="26"/>
    </row>
    <row r="4" spans="1:9" ht="15.75" customHeight="1" x14ac:dyDescent="0.6">
      <c r="A4" s="32" t="s">
        <v>64</v>
      </c>
      <c r="D4" s="32" t="s">
        <v>65</v>
      </c>
      <c r="G4" s="26" t="s">
        <v>63</v>
      </c>
    </row>
    <row r="5" spans="1:9" ht="15.75" customHeight="1" x14ac:dyDescent="0.6">
      <c r="A5" s="26" t="s">
        <v>32</v>
      </c>
      <c r="D5" s="26" t="s">
        <v>30</v>
      </c>
      <c r="G5" s="26" t="s">
        <v>66</v>
      </c>
    </row>
    <row r="6" spans="1:9" ht="15.75" customHeight="1" x14ac:dyDescent="0.6">
      <c r="E6" s="26" t="s">
        <v>34</v>
      </c>
      <c r="G6" s="26" t="s">
        <v>67</v>
      </c>
    </row>
    <row r="7" spans="1:9" ht="15.75" customHeight="1" x14ac:dyDescent="0.6">
      <c r="A7" s="26" t="s">
        <v>36</v>
      </c>
      <c r="D7" s="26" t="s">
        <v>35</v>
      </c>
    </row>
    <row r="8" spans="1:9" ht="15.75" customHeight="1" x14ac:dyDescent="0.6">
      <c r="A8" s="26" t="s">
        <v>4</v>
      </c>
      <c r="B8" s="27">
        <v>60</v>
      </c>
      <c r="C8" s="33"/>
      <c r="D8" s="26" t="s">
        <v>37</v>
      </c>
      <c r="E8" s="27">
        <v>60</v>
      </c>
    </row>
    <row r="9" spans="1:9" ht="15.75" customHeight="1" x14ac:dyDescent="0.6">
      <c r="A9" s="26" t="s">
        <v>39</v>
      </c>
      <c r="B9" s="27">
        <v>29.5</v>
      </c>
      <c r="C9" s="33"/>
      <c r="D9" s="26" t="s">
        <v>38</v>
      </c>
      <c r="E9" s="27">
        <v>29.5</v>
      </c>
    </row>
    <row r="10" spans="1:9" ht="15.75" customHeight="1" x14ac:dyDescent="0.6">
      <c r="A10" s="26" t="s">
        <v>41</v>
      </c>
      <c r="B10" s="27">
        <f>B8-B9</f>
        <v>30.5</v>
      </c>
      <c r="C10" s="33"/>
      <c r="D10" s="26" t="s">
        <v>40</v>
      </c>
      <c r="E10" s="27">
        <v>4.5</v>
      </c>
    </row>
    <row r="11" spans="1:9" ht="15.75" customHeight="1" x14ac:dyDescent="0.6">
      <c r="B11" s="27"/>
      <c r="D11" s="26" t="s">
        <v>42</v>
      </c>
      <c r="E11" s="27">
        <f>SUM(E9:E10)</f>
        <v>34</v>
      </c>
    </row>
    <row r="12" spans="1:9" ht="15.75" customHeight="1" x14ac:dyDescent="0.6">
      <c r="A12" s="26" t="s">
        <v>43</v>
      </c>
      <c r="B12" s="27"/>
      <c r="D12" s="26" t="s">
        <v>68</v>
      </c>
      <c r="E12" s="27">
        <f>E8-E11</f>
        <v>26</v>
      </c>
    </row>
    <row r="13" spans="1:9" ht="15.75" customHeight="1" x14ac:dyDescent="0.6">
      <c r="A13" s="26" t="s">
        <v>44</v>
      </c>
      <c r="B13" s="27">
        <v>260000</v>
      </c>
    </row>
    <row r="14" spans="1:9" ht="15.75" customHeight="1" x14ac:dyDescent="0.6">
      <c r="A14" s="26" t="s">
        <v>45</v>
      </c>
      <c r="B14" s="27">
        <f>E16+41000</f>
        <v>241000</v>
      </c>
      <c r="D14" s="26" t="s">
        <v>43</v>
      </c>
      <c r="E14" s="27"/>
    </row>
    <row r="15" spans="1:9" ht="15.75" customHeight="1" x14ac:dyDescent="0.6">
      <c r="A15" s="26" t="s">
        <v>47</v>
      </c>
      <c r="B15" s="27">
        <v>90000</v>
      </c>
      <c r="D15" s="26" t="s">
        <v>44</v>
      </c>
      <c r="E15" s="27">
        <v>260000</v>
      </c>
      <c r="G15" s="67"/>
      <c r="H15" s="67"/>
    </row>
    <row r="16" spans="1:9" ht="15.75" customHeight="1" x14ac:dyDescent="0.6">
      <c r="A16" s="26" t="s">
        <v>48</v>
      </c>
      <c r="B16" s="27">
        <v>70000</v>
      </c>
      <c r="D16" s="26" t="s">
        <v>46</v>
      </c>
      <c r="E16" s="27">
        <v>200000</v>
      </c>
      <c r="H16" s="67"/>
      <c r="I16" s="67"/>
    </row>
    <row r="17" spans="1:11" ht="15.75" customHeight="1" x14ac:dyDescent="0.6">
      <c r="A17" s="26" t="s">
        <v>50</v>
      </c>
      <c r="B17" s="27">
        <f>SUM(B13:B16)</f>
        <v>661000</v>
      </c>
      <c r="D17" s="26" t="s">
        <v>47</v>
      </c>
      <c r="E17" s="27">
        <v>90000</v>
      </c>
    </row>
    <row r="18" spans="1:11" ht="15.75" customHeight="1" x14ac:dyDescent="0.6">
      <c r="D18" s="26" t="s">
        <v>49</v>
      </c>
      <c r="E18" s="27">
        <v>70000</v>
      </c>
    </row>
    <row r="19" spans="1:11" ht="15.75" customHeight="1" x14ac:dyDescent="0.6">
      <c r="D19" s="26" t="s">
        <v>50</v>
      </c>
      <c r="E19" s="27">
        <f>SUM(E15:E18)</f>
        <v>620000</v>
      </c>
    </row>
    <row r="21" spans="1:11" ht="15.75" customHeight="1" thickBot="1" x14ac:dyDescent="0.75">
      <c r="A21" s="30"/>
      <c r="B21" s="30"/>
      <c r="C21" s="31" t="s">
        <v>144</v>
      </c>
      <c r="D21" s="30"/>
      <c r="E21" s="30"/>
      <c r="G21" s="79"/>
      <c r="H21" s="79"/>
      <c r="I21" s="80" t="s">
        <v>145</v>
      </c>
      <c r="J21" s="79"/>
      <c r="K21" s="79"/>
    </row>
    <row r="22" spans="1:11" ht="15.75" customHeight="1" x14ac:dyDescent="0.6">
      <c r="C22" s="81" t="s">
        <v>67</v>
      </c>
      <c r="G22" s="82"/>
      <c r="H22" s="82"/>
      <c r="I22" s="81" t="s">
        <v>146</v>
      </c>
      <c r="J22" s="82"/>
      <c r="K22" s="82"/>
    </row>
    <row r="23" spans="1:11" ht="15.75" customHeight="1" x14ac:dyDescent="0.6">
      <c r="B23" s="34" t="s">
        <v>69</v>
      </c>
      <c r="C23" s="26" t="s">
        <v>70</v>
      </c>
      <c r="H23" s="83" t="s">
        <v>147</v>
      </c>
      <c r="I23" s="81" t="s">
        <v>148</v>
      </c>
    </row>
    <row r="24" spans="1:11" ht="15.75" customHeight="1" x14ac:dyDescent="0.6">
      <c r="B24" s="34" t="s">
        <v>71</v>
      </c>
      <c r="C24" s="26" t="s">
        <v>72</v>
      </c>
      <c r="H24" s="83" t="s">
        <v>149</v>
      </c>
      <c r="I24" s="81" t="s">
        <v>150</v>
      </c>
    </row>
    <row r="25" spans="1:11" ht="15.75" customHeight="1" x14ac:dyDescent="0.6">
      <c r="B25" s="34" t="s">
        <v>73</v>
      </c>
      <c r="C25" s="35" t="s">
        <v>74</v>
      </c>
      <c r="D25" s="26" t="s">
        <v>75</v>
      </c>
      <c r="H25" s="83" t="s">
        <v>151</v>
      </c>
      <c r="I25" s="84" t="s">
        <v>74</v>
      </c>
      <c r="J25" s="81" t="s">
        <v>152</v>
      </c>
    </row>
    <row r="26" spans="1:11" ht="15.75" customHeight="1" x14ac:dyDescent="0.6">
      <c r="B26" s="34" t="s">
        <v>76</v>
      </c>
      <c r="C26" s="35" t="s">
        <v>74</v>
      </c>
      <c r="D26" s="26" t="s">
        <v>77</v>
      </c>
      <c r="H26" s="83" t="s">
        <v>153</v>
      </c>
      <c r="I26" s="84" t="s">
        <v>74</v>
      </c>
      <c r="J26" s="81" t="s">
        <v>154</v>
      </c>
    </row>
    <row r="27" spans="1:11" ht="15.75" customHeight="1" x14ac:dyDescent="0.6">
      <c r="B27" s="34" t="s">
        <v>78</v>
      </c>
      <c r="C27" s="35" t="s">
        <v>74</v>
      </c>
      <c r="D27" s="26" t="s">
        <v>79</v>
      </c>
      <c r="H27" s="83" t="s">
        <v>155</v>
      </c>
      <c r="I27" s="84" t="s">
        <v>74</v>
      </c>
      <c r="J27" s="85" t="s">
        <v>156</v>
      </c>
    </row>
    <row r="28" spans="1:11" ht="15.75" customHeight="1" x14ac:dyDescent="0.6">
      <c r="B28" s="34" t="s">
        <v>80</v>
      </c>
      <c r="C28" s="35" t="s">
        <v>74</v>
      </c>
      <c r="D28" s="36">
        <v>41000</v>
      </c>
      <c r="H28" s="83">
        <v>41000</v>
      </c>
      <c r="I28" s="84" t="s">
        <v>74</v>
      </c>
      <c r="J28" s="85" t="s">
        <v>80</v>
      </c>
    </row>
    <row r="29" spans="1:11" ht="15.75" customHeight="1" x14ac:dyDescent="0.6">
      <c r="B29" s="34" t="s">
        <v>81</v>
      </c>
      <c r="C29" s="35" t="s">
        <v>74</v>
      </c>
      <c r="D29" s="86">
        <f>41000/4.5</f>
        <v>9111.1111111111113</v>
      </c>
      <c r="E29" s="25" t="s">
        <v>82</v>
      </c>
      <c r="H29" s="83" t="s">
        <v>81</v>
      </c>
      <c r="I29" s="84" t="s">
        <v>74</v>
      </c>
      <c r="J29" s="87">
        <f>41000/4.5</f>
        <v>9111.1111111111113</v>
      </c>
      <c r="K29" s="25" t="s">
        <v>82</v>
      </c>
    </row>
    <row r="32" spans="1:11" ht="15.75" customHeight="1" thickBot="1" x14ac:dyDescent="0.75">
      <c r="A32" s="30"/>
      <c r="B32" s="30"/>
      <c r="C32" s="31" t="s">
        <v>83</v>
      </c>
      <c r="D32" s="30"/>
      <c r="E32" s="30"/>
    </row>
    <row r="33" spans="1:5" ht="15.75" customHeight="1" x14ac:dyDescent="0.6">
      <c r="A33" s="25" t="s">
        <v>157</v>
      </c>
      <c r="C33" s="88" t="s">
        <v>67</v>
      </c>
    </row>
    <row r="34" spans="1:5" ht="15.75" customHeight="1" x14ac:dyDescent="0.6">
      <c r="A34" s="32" t="s">
        <v>84</v>
      </c>
      <c r="B34" s="89">
        <f>D29*B10-B17</f>
        <v>-383111.11111111112</v>
      </c>
      <c r="D34" s="32" t="s">
        <v>85</v>
      </c>
      <c r="E34" s="89">
        <f>D29*E12-E19</f>
        <v>-383111.11111111112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E0C99D23DBC248AA995967D122B852" ma:contentTypeVersion="7" ma:contentTypeDescription="Create a new document." ma:contentTypeScope="" ma:versionID="57434041db814dd0098d43ae0c6342bb">
  <xsd:schema xmlns:xsd="http://www.w3.org/2001/XMLSchema" xmlns:xs="http://www.w3.org/2001/XMLSchema" xmlns:p="http://schemas.microsoft.com/office/2006/metadata/properties" xmlns:ns3="fd4b2051-a8fa-4e2d-a248-c8ab681edd6d" xmlns:ns4="7e557ca4-e66f-42cc-a7c5-d8405e5b0600" targetNamespace="http://schemas.microsoft.com/office/2006/metadata/properties" ma:root="true" ma:fieldsID="fa2ae657e9e713a7f1f56793cf07e589" ns3:_="" ns4:_="">
    <xsd:import namespace="fd4b2051-a8fa-4e2d-a248-c8ab681edd6d"/>
    <xsd:import namespace="7e557ca4-e66f-42cc-a7c5-d8405e5b060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4b2051-a8fa-4e2d-a248-c8ab681ed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557ca4-e66f-42cc-a7c5-d8405e5b06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5695C-B228-483F-9028-E380EF2F3ED6}">
  <ds:schemaRefs>
    <ds:schemaRef ds:uri="7e557ca4-e66f-42cc-a7c5-d8405e5b0600"/>
    <ds:schemaRef ds:uri="http://purl.org/dc/elements/1.1/"/>
    <ds:schemaRef ds:uri="http://www.w3.org/XML/1998/namespace"/>
    <ds:schemaRef ds:uri="http://schemas.microsoft.com/office/infopath/2007/PartnerControls"/>
    <ds:schemaRef ds:uri="fd4b2051-a8fa-4e2d-a248-c8ab681edd6d"/>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900386B7-FEA0-4B6B-9F3A-F85274E18D85}">
  <ds:schemaRefs>
    <ds:schemaRef ds:uri="http://schemas.microsoft.com/sharepoint/v3/contenttype/forms"/>
  </ds:schemaRefs>
</ds:datastoreItem>
</file>

<file path=customXml/itemProps3.xml><?xml version="1.0" encoding="utf-8"?>
<ds:datastoreItem xmlns:ds="http://schemas.openxmlformats.org/officeDocument/2006/customXml" ds:itemID="{A4698A0B-3713-4BD8-B62B-B13AFDEAD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4b2051-a8fa-4e2d-a248-c8ab681edd6d"/>
    <ds:schemaRef ds:uri="7e557ca4-e66f-42cc-a7c5-d8405e5b0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Page</vt:lpstr>
      <vt:lpstr>Data</vt:lpstr>
      <vt:lpstr>1</vt:lpstr>
      <vt:lpstr>2</vt:lpstr>
      <vt:lpstr>3</vt:lpstr>
      <vt:lpstr>4</vt:lpstr>
      <vt:lpstr>5</vt:lpstr>
      <vt:lpstr>6</vt:lpstr>
      <vt:lpstr>7</vt:lpstr>
      <vt:lpstr>8</vt:lpstr>
      <vt:lpstr>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OConnor</dc:creator>
  <cp:lastModifiedBy>Katie OConnor</cp:lastModifiedBy>
  <dcterms:created xsi:type="dcterms:W3CDTF">2020-02-01T21:35:10Z</dcterms:created>
  <dcterms:modified xsi:type="dcterms:W3CDTF">2020-02-07T08:46:28Z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0x010100F2E0C99D23DBC248AA995967D122B852</vt:lpwstr>
  </property>
</Properties>
</file>